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PT Poker\POKER MPT S10\"/>
    </mc:Choice>
  </mc:AlternateContent>
  <bookViews>
    <workbookView xWindow="-30" yWindow="150" windowWidth="12795" windowHeight="11565"/>
  </bookViews>
  <sheets>
    <sheet name="Classement" sheetId="1" r:id="rId1"/>
    <sheet name="Bountys" sheetId="4" r:id="rId2"/>
    <sheet name="Gagnants-Perdants" sheetId="2" state="hidden" r:id="rId3"/>
    <sheet name="Podiums" sheetId="3" r:id="rId4"/>
    <sheet name="INTEGRALE" sheetId="13" r:id="rId5"/>
    <sheet name="Stats par saison" sheetId="10" r:id="rId6"/>
    <sheet name="INTEGRALE verrouillée" sheetId="9" state="hidden" r:id="rId7"/>
  </sheets>
  <definedNames>
    <definedName name="_xlnm._FilterDatabase" localSheetId="1" hidden="1">Bountys!$B$89:$B$91</definedName>
    <definedName name="_xlnm._FilterDatabase" localSheetId="0" hidden="1">Classement!$C$29:$AQ$33</definedName>
    <definedName name="_xlnm._FilterDatabase" localSheetId="4" hidden="1">INTEGRALE!$A$6:$DS$100</definedName>
    <definedName name="_xlnm._FilterDatabase" localSheetId="6" hidden="1">'INTEGRALE verrouillée'!$A$6:$DS$100</definedName>
    <definedName name="_xlnm._FilterDatabase" localSheetId="5" hidden="1">'Stats par saison'!$B$8:$BJ$102</definedName>
    <definedName name="Dates">Podiums!$D$5:$D$103</definedName>
    <definedName name="G">'Gagnants-Perdants'!$B$3:$B$756</definedName>
    <definedName name="joueurs" localSheetId="4">INTEGRALE!$B$7:$B$100</definedName>
    <definedName name="joueurs" localSheetId="6">'INTEGRALE verrouillée'!$B$7:$B$100</definedName>
    <definedName name="joueurs" localSheetId="5">'Stats par saison'!$B$9:$B$102</definedName>
    <definedName name="joueurs">#REF!</definedName>
    <definedName name="loose" localSheetId="4">INTEGRALE!$V$7:$V$100</definedName>
    <definedName name="loose" localSheetId="6">'INTEGRALE verrouillée'!$V$7:$V$100</definedName>
    <definedName name="loose" localSheetId="5">'Stats par saison'!$AB$9:$AB$102</definedName>
    <definedName name="loose">#REF!</definedName>
    <definedName name="P">'Gagnants-Perdants'!$C$3:$C$756</definedName>
    <definedName name="participations" localSheetId="4">INTEGRALE!$C$7:$C$100</definedName>
    <definedName name="participations" localSheetId="6">'INTEGRALE verrouillée'!$C$7:$C$100</definedName>
    <definedName name="participations" localSheetId="5">'Stats par saison'!$C$9:$C$102</definedName>
    <definedName name="participations">#REF!</definedName>
    <definedName name="podiums" localSheetId="4">INTEGRALE!$P$7:$P$100</definedName>
    <definedName name="podiums" localSheetId="6">'INTEGRALE verrouillée'!$P$7:$P$100</definedName>
    <definedName name="podiums" localSheetId="5">'Stats par saison'!$T$9:$T$102</definedName>
    <definedName name="podiums">#REF!</definedName>
    <definedName name="Print_Area" localSheetId="1">Bountys!$A$1:$BK$95</definedName>
    <definedName name="Print_Area" localSheetId="0">Classement!$A$1:$AR$140</definedName>
    <definedName name="Print_Area" localSheetId="4">INTEGRALE!$B$1:$AI$100</definedName>
    <definedName name="Print_Area" localSheetId="6">'INTEGRALE verrouillée'!$B$1:$AI$100</definedName>
    <definedName name="Print_Area" localSheetId="3">Podiums!$A$1:$U$102</definedName>
    <definedName name="Print_Area" localSheetId="5">'Stats par saison'!$B$1:$AW$102</definedName>
    <definedName name="Vainqueurs">Podiums!$F$5:$F$103</definedName>
    <definedName name="victoires" localSheetId="4">INTEGRALE!$G$7:$G$100</definedName>
    <definedName name="victoires" localSheetId="6">'INTEGRALE verrouillée'!$G$7:$G$100</definedName>
    <definedName name="victoires" localSheetId="5">'Stats par saison'!$G$9:$G$102</definedName>
    <definedName name="victoires">#REF!</definedName>
  </definedNames>
  <calcPr calcId="152511"/>
</workbook>
</file>

<file path=xl/calcChain.xml><?xml version="1.0" encoding="utf-8"?>
<calcChain xmlns="http://schemas.openxmlformats.org/spreadsheetml/2006/main">
  <c r="X100" i="13" l="1"/>
  <c r="P100" i="13"/>
  <c r="N100" i="13"/>
  <c r="O100" i="13" s="1"/>
  <c r="L100" i="13"/>
  <c r="M100" i="13" s="1"/>
  <c r="J100" i="13"/>
  <c r="G100" i="13"/>
  <c r="F100" i="13" a="1"/>
  <c r="F100" i="13" s="1"/>
  <c r="E100" i="13" a="1"/>
  <c r="E100" i="13" s="1"/>
  <c r="C100" i="13"/>
  <c r="A100" i="13" a="1"/>
  <c r="A100" i="13" s="1"/>
  <c r="X99" i="13"/>
  <c r="P99" i="13"/>
  <c r="N99" i="13"/>
  <c r="O99" i="13" s="1"/>
  <c r="L99" i="13"/>
  <c r="M99" i="13" s="1"/>
  <c r="G99" i="13"/>
  <c r="F99" i="13" a="1"/>
  <c r="F99" i="13" s="1"/>
  <c r="E99" i="13" a="1"/>
  <c r="E99" i="13" s="1"/>
  <c r="C99" i="13"/>
  <c r="A99" i="13" a="1"/>
  <c r="A99" i="13" s="1"/>
  <c r="X98" i="13"/>
  <c r="P98" i="13"/>
  <c r="N98" i="13"/>
  <c r="O98" i="13" s="1"/>
  <c r="L98" i="13"/>
  <c r="M98" i="13" s="1"/>
  <c r="J98" i="13"/>
  <c r="G98" i="13"/>
  <c r="F98" i="13" a="1"/>
  <c r="F98" i="13" s="1"/>
  <c r="E98" i="13" a="1"/>
  <c r="E98" i="13" s="1"/>
  <c r="C98" i="13"/>
  <c r="A98" i="13" a="1"/>
  <c r="A98" i="13" s="1"/>
  <c r="X97" i="13"/>
  <c r="P97" i="13"/>
  <c r="N97" i="13"/>
  <c r="O97" i="13" s="1"/>
  <c r="L97" i="13"/>
  <c r="M97" i="13" s="1"/>
  <c r="J97" i="13"/>
  <c r="G97" i="13"/>
  <c r="F97" i="13" a="1"/>
  <c r="F97" i="13" s="1"/>
  <c r="E97" i="13" a="1"/>
  <c r="E97" i="13" s="1"/>
  <c r="C97" i="13"/>
  <c r="A97" i="13" a="1"/>
  <c r="A97" i="13" s="1"/>
  <c r="X96" i="13"/>
  <c r="P96" i="13"/>
  <c r="N96" i="13"/>
  <c r="O96" i="13" s="1"/>
  <c r="L96" i="13"/>
  <c r="M96" i="13" s="1"/>
  <c r="J96" i="13"/>
  <c r="G96" i="13"/>
  <c r="F96" i="13" a="1"/>
  <c r="F96" i="13" s="1"/>
  <c r="E96" i="13" a="1"/>
  <c r="E96" i="13" s="1"/>
  <c r="C96" i="13"/>
  <c r="A96" i="13" a="1"/>
  <c r="A96" i="13" s="1"/>
  <c r="X95" i="13"/>
  <c r="P95" i="13"/>
  <c r="N95" i="13"/>
  <c r="O95" i="13" s="1"/>
  <c r="L95" i="13"/>
  <c r="M95" i="13" s="1"/>
  <c r="G95" i="13"/>
  <c r="J95" i="13" s="1"/>
  <c r="F95" i="13" a="1"/>
  <c r="F95" i="13" s="1"/>
  <c r="C95" i="13"/>
  <c r="E95" i="13" s="1" a="1"/>
  <c r="E95" i="13" s="1"/>
  <c r="A95" i="13" a="1"/>
  <c r="A95" i="13" s="1"/>
  <c r="X94" i="13"/>
  <c r="P94" i="13"/>
  <c r="N94" i="13"/>
  <c r="O94" i="13" s="1"/>
  <c r="L94" i="13"/>
  <c r="I94" i="13" a="1"/>
  <c r="I94" i="13" s="1"/>
  <c r="G94" i="13"/>
  <c r="C94" i="13"/>
  <c r="F94" i="13" s="1" a="1"/>
  <c r="F94" i="13" s="1"/>
  <c r="A94" i="13" a="1"/>
  <c r="A94" i="13" s="1"/>
  <c r="X93" i="13"/>
  <c r="Q93" i="13"/>
  <c r="P93" i="13"/>
  <c r="N93" i="13"/>
  <c r="O93" i="13" s="1"/>
  <c r="L93" i="13"/>
  <c r="M93" i="13" s="1"/>
  <c r="G93" i="13"/>
  <c r="F93" i="13" a="1"/>
  <c r="F93" i="13" s="1"/>
  <c r="E93" i="13" a="1"/>
  <c r="E93" i="13" s="1"/>
  <c r="C93" i="13"/>
  <c r="X92" i="13"/>
  <c r="P92" i="13"/>
  <c r="N92" i="13"/>
  <c r="L92" i="13"/>
  <c r="K92" i="13"/>
  <c r="G92" i="13"/>
  <c r="C92" i="13"/>
  <c r="X91" i="13"/>
  <c r="Q91" i="13"/>
  <c r="P91" i="13"/>
  <c r="N91" i="13"/>
  <c r="O91" i="13" s="1"/>
  <c r="L91" i="13"/>
  <c r="M91" i="13" s="1"/>
  <c r="G91" i="13"/>
  <c r="J91" i="13" s="1"/>
  <c r="F91" i="13" a="1"/>
  <c r="F91" i="13" s="1"/>
  <c r="C91" i="13"/>
  <c r="E91" i="13" s="1" a="1"/>
  <c r="E91" i="13" s="1"/>
  <c r="A91" i="13" a="1"/>
  <c r="A91" i="13" s="1"/>
  <c r="X90" i="13"/>
  <c r="P90" i="13"/>
  <c r="N90" i="13"/>
  <c r="O90" i="13" s="1"/>
  <c r="L90" i="13"/>
  <c r="G90" i="13"/>
  <c r="C90" i="13"/>
  <c r="X89" i="13"/>
  <c r="Q89" i="13"/>
  <c r="P89" i="13"/>
  <c r="N89" i="13"/>
  <c r="O89" i="13" s="1"/>
  <c r="L89" i="13"/>
  <c r="M89" i="13" s="1"/>
  <c r="G89" i="13"/>
  <c r="F89" i="13" a="1"/>
  <c r="F89" i="13" s="1"/>
  <c r="E89" i="13" a="1"/>
  <c r="E89" i="13" s="1"/>
  <c r="C89" i="13"/>
  <c r="X88" i="13"/>
  <c r="P88" i="13"/>
  <c r="Q88" i="13" s="1"/>
  <c r="N88" i="13"/>
  <c r="L88" i="13"/>
  <c r="I88" i="13" a="1"/>
  <c r="I88" i="13" s="1"/>
  <c r="G88" i="13"/>
  <c r="C88" i="13"/>
  <c r="A88" i="13" a="1"/>
  <c r="A88" i="13" s="1"/>
  <c r="X87" i="13"/>
  <c r="P87" i="13"/>
  <c r="N87" i="13"/>
  <c r="L87" i="13"/>
  <c r="I87" i="13" a="1"/>
  <c r="I87" i="13" s="1"/>
  <c r="G87" i="13"/>
  <c r="C87" i="13"/>
  <c r="A87" i="13" a="1"/>
  <c r="A87" i="13" s="1"/>
  <c r="X86" i="13"/>
  <c r="P86" i="13"/>
  <c r="Q86" i="13" s="1"/>
  <c r="N86" i="13"/>
  <c r="L86" i="13"/>
  <c r="I86" i="13" a="1"/>
  <c r="I86" i="13" s="1"/>
  <c r="G86" i="13"/>
  <c r="C86" i="13"/>
  <c r="A86" i="13" a="1"/>
  <c r="A86" i="13" s="1"/>
  <c r="X85" i="13"/>
  <c r="Q85" i="13"/>
  <c r="P85" i="13"/>
  <c r="N85" i="13"/>
  <c r="L85" i="13"/>
  <c r="M85" i="13" s="1"/>
  <c r="G85" i="13"/>
  <c r="C85" i="13"/>
  <c r="F85" i="13" s="1" a="1"/>
  <c r="F85" i="13" s="1"/>
  <c r="X84" i="13"/>
  <c r="P84" i="13"/>
  <c r="N84" i="13"/>
  <c r="L84" i="13"/>
  <c r="G84" i="13"/>
  <c r="C84" i="13"/>
  <c r="X83" i="13"/>
  <c r="Q83" i="13"/>
  <c r="P83" i="13"/>
  <c r="N83" i="13"/>
  <c r="O83" i="13" s="1"/>
  <c r="M83" i="13"/>
  <c r="L83" i="13"/>
  <c r="I83" i="13"/>
  <c r="I83" i="13" a="1"/>
  <c r="G83" i="13"/>
  <c r="F83" i="13" a="1"/>
  <c r="F83" i="13" s="1"/>
  <c r="E83" i="13" a="1"/>
  <c r="E83" i="13" s="1"/>
  <c r="C83" i="13"/>
  <c r="A83" i="13" a="1"/>
  <c r="A83" i="13" s="1"/>
  <c r="X82" i="13"/>
  <c r="P82" i="13"/>
  <c r="N82" i="13"/>
  <c r="O82" i="13" s="1"/>
  <c r="L82" i="13"/>
  <c r="M82" i="13" s="1"/>
  <c r="I82" i="13" a="1"/>
  <c r="I82" i="13" s="1"/>
  <c r="H82" i="13"/>
  <c r="G82" i="13"/>
  <c r="E82" i="13" a="1"/>
  <c r="E82" i="13" s="1"/>
  <c r="C82" i="13"/>
  <c r="F82" i="13" s="1" a="1"/>
  <c r="F82" i="13" s="1"/>
  <c r="A82" i="13" a="1"/>
  <c r="A82" i="13" s="1"/>
  <c r="X81" i="13"/>
  <c r="P81" i="13"/>
  <c r="Q81" i="13" s="1"/>
  <c r="N81" i="13"/>
  <c r="L81" i="13"/>
  <c r="M81" i="13" s="1"/>
  <c r="G81" i="13"/>
  <c r="C81" i="13"/>
  <c r="X80" i="13"/>
  <c r="P80" i="13"/>
  <c r="N80" i="13"/>
  <c r="L80" i="13"/>
  <c r="K80" i="13"/>
  <c r="G80" i="13"/>
  <c r="J80" i="13" s="1"/>
  <c r="C80" i="13"/>
  <c r="X79" i="13"/>
  <c r="Q79" i="13"/>
  <c r="P79" i="13"/>
  <c r="N79" i="13"/>
  <c r="O79" i="13" s="1"/>
  <c r="L79" i="13"/>
  <c r="M79" i="13" s="1"/>
  <c r="I79" i="13" a="1"/>
  <c r="I79" i="13" s="1"/>
  <c r="G79" i="13"/>
  <c r="F79" i="13" a="1"/>
  <c r="F79" i="13" s="1"/>
  <c r="E79" i="13" a="1"/>
  <c r="E79" i="13" s="1"/>
  <c r="C79" i="13"/>
  <c r="A79" i="13" a="1"/>
  <c r="A79" i="13" s="1"/>
  <c r="X78" i="13"/>
  <c r="P78" i="13"/>
  <c r="N78" i="13"/>
  <c r="L78" i="13"/>
  <c r="K78" i="13"/>
  <c r="I78" i="13" a="1"/>
  <c r="I78" i="13" s="1"/>
  <c r="G78" i="13"/>
  <c r="J78" i="13" s="1"/>
  <c r="C78" i="13"/>
  <c r="A78" i="13" a="1"/>
  <c r="A78" i="13" s="1"/>
  <c r="X77" i="13"/>
  <c r="P77" i="13"/>
  <c r="Q77" i="13" s="1"/>
  <c r="N77" i="13"/>
  <c r="L77" i="13"/>
  <c r="M77" i="13" s="1"/>
  <c r="J77" i="13"/>
  <c r="G77" i="13"/>
  <c r="F77" i="13"/>
  <c r="F77" i="13" a="1"/>
  <c r="C77" i="13"/>
  <c r="E77" i="13" s="1" a="1"/>
  <c r="E77" i="13" s="1"/>
  <c r="A77" i="13" a="1"/>
  <c r="A77" i="13" s="1"/>
  <c r="X76" i="13"/>
  <c r="P76" i="13"/>
  <c r="O76" i="13"/>
  <c r="N76" i="13"/>
  <c r="L76" i="13"/>
  <c r="G76" i="13"/>
  <c r="C76" i="13"/>
  <c r="F76" i="13" s="1" a="1"/>
  <c r="F76" i="13" s="1"/>
  <c r="X75" i="13"/>
  <c r="Q75" i="13"/>
  <c r="P75" i="13"/>
  <c r="N75" i="13"/>
  <c r="O75" i="13" s="1"/>
  <c r="M75" i="13"/>
  <c r="L75" i="13"/>
  <c r="G75" i="13"/>
  <c r="A75" i="13" s="1" a="1"/>
  <c r="A75" i="13" s="1"/>
  <c r="F75" i="13" a="1"/>
  <c r="F75" i="13" s="1"/>
  <c r="E75" i="13" a="1"/>
  <c r="E75" i="13" s="1"/>
  <c r="C75" i="13"/>
  <c r="X74" i="13"/>
  <c r="P74" i="13"/>
  <c r="Q74" i="13" s="1"/>
  <c r="N74" i="13"/>
  <c r="L74" i="13"/>
  <c r="M74" i="13" s="1"/>
  <c r="I74" i="13" a="1"/>
  <c r="I74" i="13" s="1"/>
  <c r="G74" i="13"/>
  <c r="J74" i="13" s="1"/>
  <c r="E74" i="13" a="1"/>
  <c r="E74" i="13" s="1"/>
  <c r="C74" i="13"/>
  <c r="A74" i="13" a="1"/>
  <c r="A74" i="13" s="1"/>
  <c r="X73" i="13"/>
  <c r="P73" i="13"/>
  <c r="N73" i="13"/>
  <c r="L73" i="13"/>
  <c r="J73" i="13"/>
  <c r="I73" i="13" a="1"/>
  <c r="I73" i="13" s="1"/>
  <c r="G73" i="13"/>
  <c r="A73" i="13" s="1" a="1"/>
  <c r="A73" i="13" s="1"/>
  <c r="C73" i="13"/>
  <c r="Q73" i="13" s="1"/>
  <c r="X72" i="13"/>
  <c r="P72" i="13"/>
  <c r="O72" i="13"/>
  <c r="N72" i="13"/>
  <c r="L72" i="13"/>
  <c r="G72" i="13"/>
  <c r="H72" i="13" s="1"/>
  <c r="F72" i="13" a="1"/>
  <c r="F72" i="13" s="1"/>
  <c r="C72" i="13"/>
  <c r="X71" i="13"/>
  <c r="P71" i="13"/>
  <c r="Q71" i="13" s="1"/>
  <c r="N71" i="13"/>
  <c r="O71" i="13" s="1"/>
  <c r="M71" i="13"/>
  <c r="L71" i="13"/>
  <c r="J71" i="13"/>
  <c r="I71" i="13"/>
  <c r="I71" i="13" a="1"/>
  <c r="G71" i="13"/>
  <c r="F71" i="13" a="1"/>
  <c r="F71" i="13" s="1"/>
  <c r="E71" i="13" a="1"/>
  <c r="E71" i="13" s="1"/>
  <c r="C71" i="13"/>
  <c r="A71" i="13"/>
  <c r="A71" i="13" a="1"/>
  <c r="X70" i="13"/>
  <c r="Q70" i="13"/>
  <c r="P70" i="13"/>
  <c r="N70" i="13"/>
  <c r="M70" i="13"/>
  <c r="L70" i="13"/>
  <c r="I70" i="13" a="1"/>
  <c r="I70" i="13" s="1"/>
  <c r="G70" i="13"/>
  <c r="E70" i="13" a="1"/>
  <c r="E70" i="13" s="1"/>
  <c r="C70" i="13"/>
  <c r="F70" i="13" s="1" a="1"/>
  <c r="F70" i="13" s="1"/>
  <c r="X69" i="13"/>
  <c r="P69" i="13"/>
  <c r="N69" i="13"/>
  <c r="L69" i="13"/>
  <c r="M69" i="13" s="1"/>
  <c r="H69" i="13"/>
  <c r="G69" i="13"/>
  <c r="J69" i="13" s="1"/>
  <c r="E69" i="13" a="1"/>
  <c r="E69" i="13" s="1"/>
  <c r="C69" i="13"/>
  <c r="X68" i="13"/>
  <c r="P68" i="13"/>
  <c r="N68" i="13"/>
  <c r="L68" i="13"/>
  <c r="J68" i="13"/>
  <c r="I68" i="13"/>
  <c r="I68" i="13" a="1"/>
  <c r="G68" i="13"/>
  <c r="C68" i="13"/>
  <c r="A68" i="13" a="1"/>
  <c r="A68" i="13" s="1"/>
  <c r="X67" i="13"/>
  <c r="P67" i="13"/>
  <c r="O67" i="13"/>
  <c r="N67" i="13"/>
  <c r="L67" i="13"/>
  <c r="M67" i="13" s="1"/>
  <c r="J67" i="13"/>
  <c r="I67" i="13" a="1"/>
  <c r="I67" i="13" s="1"/>
  <c r="H67" i="13"/>
  <c r="G67" i="13"/>
  <c r="K67" i="13" s="1"/>
  <c r="F67" i="13" a="1"/>
  <c r="F67" i="13" s="1"/>
  <c r="E67" i="13"/>
  <c r="E67" i="13" a="1"/>
  <c r="C67" i="13"/>
  <c r="A67" i="13"/>
  <c r="A67" i="13" a="1"/>
  <c r="X66" i="13"/>
  <c r="Q66" i="13"/>
  <c r="P66" i="13"/>
  <c r="N66" i="13"/>
  <c r="M66" i="13"/>
  <c r="L66" i="13"/>
  <c r="I66" i="13" a="1"/>
  <c r="I66" i="13" s="1"/>
  <c r="G66" i="13"/>
  <c r="E66" i="13" a="1"/>
  <c r="E66" i="13" s="1"/>
  <c r="C66" i="13"/>
  <c r="F66" i="13" s="1" a="1"/>
  <c r="F66" i="13" s="1"/>
  <c r="Z65" i="13"/>
  <c r="X65" i="13"/>
  <c r="P65" i="13"/>
  <c r="N65" i="13"/>
  <c r="L65" i="13"/>
  <c r="M65" i="13" s="1"/>
  <c r="H65" i="13"/>
  <c r="G65" i="13"/>
  <c r="J65" i="13" s="1"/>
  <c r="E65" i="13" a="1"/>
  <c r="E65" i="13" s="1"/>
  <c r="C65" i="13"/>
  <c r="X64" i="13"/>
  <c r="P64" i="13"/>
  <c r="N64" i="13"/>
  <c r="L64" i="13"/>
  <c r="J64" i="13"/>
  <c r="I64" i="13"/>
  <c r="I64" i="13" a="1"/>
  <c r="G64" i="13"/>
  <c r="C64" i="13"/>
  <c r="A64" i="13" a="1"/>
  <c r="A64" i="13" s="1"/>
  <c r="X63" i="13"/>
  <c r="P63" i="13"/>
  <c r="O63" i="13"/>
  <c r="N63" i="13"/>
  <c r="L63" i="13"/>
  <c r="M63" i="13" s="1"/>
  <c r="J63" i="13"/>
  <c r="I63" i="13" a="1"/>
  <c r="I63" i="13" s="1"/>
  <c r="H63" i="13"/>
  <c r="G63" i="13"/>
  <c r="K63" i="13" s="1"/>
  <c r="F63" i="13" a="1"/>
  <c r="F63" i="13" s="1"/>
  <c r="E63" i="13"/>
  <c r="E63" i="13" a="1"/>
  <c r="C63" i="13"/>
  <c r="A63" i="13"/>
  <c r="A63" i="13" a="1"/>
  <c r="X62" i="13"/>
  <c r="Q62" i="13"/>
  <c r="P62" i="13"/>
  <c r="N62" i="13"/>
  <c r="M62" i="13"/>
  <c r="L62" i="13"/>
  <c r="I62" i="13" a="1"/>
  <c r="I62" i="13" s="1"/>
  <c r="G62" i="13"/>
  <c r="E62" i="13" a="1"/>
  <c r="E62" i="13" s="1"/>
  <c r="C62" i="13"/>
  <c r="F62" i="13" s="1" a="1"/>
  <c r="F62" i="13" s="1"/>
  <c r="X61" i="13"/>
  <c r="P61" i="13"/>
  <c r="N61" i="13"/>
  <c r="L61" i="13"/>
  <c r="M61" i="13" s="1"/>
  <c r="H61" i="13"/>
  <c r="G61" i="13"/>
  <c r="J61" i="13" s="1"/>
  <c r="E61" i="13" a="1"/>
  <c r="E61" i="13" s="1"/>
  <c r="C61" i="13"/>
  <c r="X60" i="13"/>
  <c r="P60" i="13"/>
  <c r="N60" i="13"/>
  <c r="L60" i="13"/>
  <c r="J60" i="13"/>
  <c r="I60" i="13"/>
  <c r="I60" i="13" a="1"/>
  <c r="G60" i="13"/>
  <c r="C60" i="13"/>
  <c r="A60" i="13" a="1"/>
  <c r="A60" i="13" s="1"/>
  <c r="X59" i="13"/>
  <c r="P59" i="13"/>
  <c r="O59" i="13"/>
  <c r="N59" i="13"/>
  <c r="L59" i="13"/>
  <c r="M59" i="13" s="1"/>
  <c r="I59" i="13" a="1"/>
  <c r="I59" i="13" s="1"/>
  <c r="H59" i="13"/>
  <c r="G59" i="13"/>
  <c r="F59" i="13" a="1"/>
  <c r="F59" i="13" s="1"/>
  <c r="E59" i="13"/>
  <c r="E59" i="13" a="1"/>
  <c r="C59" i="13"/>
  <c r="A59" i="13"/>
  <c r="J59" i="13" s="1"/>
  <c r="A59" i="13" a="1"/>
  <c r="X58" i="13"/>
  <c r="Q58" i="13"/>
  <c r="P58" i="13"/>
  <c r="N58" i="13"/>
  <c r="L58" i="13"/>
  <c r="M58" i="13" s="1"/>
  <c r="G58" i="13"/>
  <c r="E58" i="13" a="1"/>
  <c r="E58" i="13" s="1"/>
  <c r="C58" i="13"/>
  <c r="F58" i="13" s="1" a="1"/>
  <c r="F58" i="13" s="1"/>
  <c r="X57" i="13"/>
  <c r="P57" i="13"/>
  <c r="Q57" i="13" s="1"/>
  <c r="N57" i="13"/>
  <c r="L57" i="13"/>
  <c r="M57" i="13" s="1"/>
  <c r="H57" i="13"/>
  <c r="G57" i="13"/>
  <c r="E57" i="13" a="1"/>
  <c r="E57" i="13" s="1"/>
  <c r="C57" i="13"/>
  <c r="X56" i="13"/>
  <c r="P56" i="13"/>
  <c r="Q56" i="13" s="1"/>
  <c r="N56" i="13"/>
  <c r="L56" i="13"/>
  <c r="I56" i="13"/>
  <c r="I56" i="13" a="1"/>
  <c r="G56" i="13"/>
  <c r="F56" i="13" a="1"/>
  <c r="F56" i="13" s="1"/>
  <c r="C56" i="13"/>
  <c r="A56" i="13" a="1"/>
  <c r="A56" i="13" s="1"/>
  <c r="J56" i="13" s="1"/>
  <c r="X55" i="13"/>
  <c r="P55" i="13"/>
  <c r="O55" i="13"/>
  <c r="N55" i="13"/>
  <c r="L55" i="13"/>
  <c r="M55" i="13" s="1"/>
  <c r="I55" i="13" a="1"/>
  <c r="I55" i="13" s="1"/>
  <c r="H55" i="13"/>
  <c r="G55" i="13"/>
  <c r="F55" i="13" a="1"/>
  <c r="F55" i="13" s="1"/>
  <c r="E55" i="13"/>
  <c r="E55" i="13" a="1"/>
  <c r="C55" i="13"/>
  <c r="A55" i="13" a="1"/>
  <c r="A55" i="13" s="1"/>
  <c r="J55" i="13" s="1"/>
  <c r="X54" i="13"/>
  <c r="Q54" i="13"/>
  <c r="P54" i="13"/>
  <c r="N54" i="13"/>
  <c r="M54" i="13"/>
  <c r="L54" i="13"/>
  <c r="I54" i="13" a="1"/>
  <c r="I54" i="13" s="1"/>
  <c r="G54" i="13"/>
  <c r="E54" i="13" a="1"/>
  <c r="E54" i="13" s="1"/>
  <c r="C54" i="13"/>
  <c r="F54" i="13" s="1" a="1"/>
  <c r="F54" i="13" s="1"/>
  <c r="X53" i="13"/>
  <c r="P53" i="13"/>
  <c r="N53" i="13"/>
  <c r="L53" i="13"/>
  <c r="K53" i="13"/>
  <c r="G53" i="13"/>
  <c r="C53" i="13"/>
  <c r="X52" i="13"/>
  <c r="P52" i="13"/>
  <c r="N52" i="13"/>
  <c r="L52" i="13"/>
  <c r="J52" i="13"/>
  <c r="I52" i="13"/>
  <c r="I52" i="13" a="1"/>
  <c r="G52" i="13"/>
  <c r="C52" i="13"/>
  <c r="A52" i="13" a="1"/>
  <c r="A52" i="13" s="1"/>
  <c r="X51" i="13"/>
  <c r="P51" i="13"/>
  <c r="N51" i="13"/>
  <c r="O51" i="13" s="1"/>
  <c r="L51" i="13"/>
  <c r="M51" i="13" s="1"/>
  <c r="J51" i="13"/>
  <c r="I51" i="13" a="1"/>
  <c r="I51" i="13" s="1"/>
  <c r="H51" i="13"/>
  <c r="G51" i="13"/>
  <c r="K51" i="13" s="1"/>
  <c r="F51" i="13" a="1"/>
  <c r="F51" i="13" s="1"/>
  <c r="E51" i="13"/>
  <c r="E51" i="13" a="1"/>
  <c r="C51" i="13"/>
  <c r="A51" i="13"/>
  <c r="A51" i="13" a="1"/>
  <c r="X50" i="13"/>
  <c r="Q50" i="13"/>
  <c r="P50" i="13"/>
  <c r="N50" i="13"/>
  <c r="L50" i="13"/>
  <c r="M50" i="13" s="1"/>
  <c r="G50" i="13"/>
  <c r="E50" i="13" a="1"/>
  <c r="E50" i="13" s="1"/>
  <c r="C50" i="13"/>
  <c r="F50" i="13" s="1" a="1"/>
  <c r="F50" i="13" s="1"/>
  <c r="X49" i="13"/>
  <c r="Q49" i="13"/>
  <c r="P49" i="13"/>
  <c r="N49" i="13"/>
  <c r="O49" i="13" s="1"/>
  <c r="M49" i="13"/>
  <c r="L49" i="13"/>
  <c r="I49" i="13" a="1"/>
  <c r="I49" i="13" s="1"/>
  <c r="G49" i="13"/>
  <c r="J49" i="13" s="1"/>
  <c r="F49" i="13" a="1"/>
  <c r="F49" i="13" s="1"/>
  <c r="E49" i="13" a="1"/>
  <c r="E49" i="13" s="1"/>
  <c r="C49" i="13"/>
  <c r="A49" i="13" a="1"/>
  <c r="A49" i="13" s="1"/>
  <c r="X48" i="13"/>
  <c r="P48" i="13"/>
  <c r="N48" i="13"/>
  <c r="O48" i="13" s="1"/>
  <c r="L48" i="13"/>
  <c r="M48" i="13" s="1"/>
  <c r="I48" i="13" a="1"/>
  <c r="I48" i="13" s="1"/>
  <c r="H48" i="13"/>
  <c r="G48" i="13"/>
  <c r="K48" i="13" s="1"/>
  <c r="E48" i="13"/>
  <c r="E48" i="13" a="1"/>
  <c r="C48" i="13"/>
  <c r="F48" i="13" s="1" a="1"/>
  <c r="F48" i="13" s="1"/>
  <c r="A48" i="13" a="1"/>
  <c r="A48" i="13" s="1"/>
  <c r="X47" i="13"/>
  <c r="P47" i="13"/>
  <c r="Q47" i="13" s="1"/>
  <c r="N47" i="13"/>
  <c r="L47" i="13"/>
  <c r="M47" i="13" s="1"/>
  <c r="G47" i="13"/>
  <c r="F47" i="13"/>
  <c r="F47" i="13" a="1"/>
  <c r="C47" i="13"/>
  <c r="E47" i="13" s="1" a="1"/>
  <c r="E47" i="13" s="1"/>
  <c r="A47" i="13" a="1"/>
  <c r="A47" i="13" s="1"/>
  <c r="J47" i="13" s="1"/>
  <c r="X46" i="13"/>
  <c r="P46" i="13"/>
  <c r="O46" i="13"/>
  <c r="N46" i="13"/>
  <c r="L46" i="13"/>
  <c r="G46" i="13"/>
  <c r="H46" i="13" s="1"/>
  <c r="C46" i="13"/>
  <c r="F46" i="13" s="1" a="1"/>
  <c r="F46" i="13" s="1"/>
  <c r="X45" i="13"/>
  <c r="Z45" i="13" s="1"/>
  <c r="Q45" i="13"/>
  <c r="P45" i="13"/>
  <c r="N45" i="13"/>
  <c r="O45" i="13" s="1"/>
  <c r="M45" i="13"/>
  <c r="L45" i="13"/>
  <c r="G45" i="13"/>
  <c r="F45" i="13" a="1"/>
  <c r="F45" i="13" s="1"/>
  <c r="E45" i="13" a="1"/>
  <c r="E45" i="13" s="1"/>
  <c r="C45" i="13"/>
  <c r="X44" i="13"/>
  <c r="P44" i="13"/>
  <c r="Q44" i="13" s="1"/>
  <c r="N44" i="13"/>
  <c r="L44" i="13"/>
  <c r="M44" i="13" s="1"/>
  <c r="G44" i="13"/>
  <c r="E44" i="13" a="1"/>
  <c r="E44" i="13" s="1"/>
  <c r="C44" i="13"/>
  <c r="X43" i="13"/>
  <c r="P43" i="13"/>
  <c r="N43" i="13"/>
  <c r="L43" i="13"/>
  <c r="G43" i="13"/>
  <c r="C43" i="13"/>
  <c r="X42" i="13"/>
  <c r="P42" i="13"/>
  <c r="Q42" i="13" s="1"/>
  <c r="N42" i="13"/>
  <c r="O42" i="13" s="1"/>
  <c r="L42" i="13"/>
  <c r="K42" i="13"/>
  <c r="I42" i="13" a="1"/>
  <c r="I42" i="13" s="1"/>
  <c r="G42" i="13"/>
  <c r="F42" i="13" a="1"/>
  <c r="F42" i="13" s="1"/>
  <c r="C42" i="13"/>
  <c r="A42" i="13" a="1"/>
  <c r="A42" i="13" s="1"/>
  <c r="J42" i="13" s="1"/>
  <c r="X41" i="13"/>
  <c r="Q41" i="13"/>
  <c r="P41" i="13"/>
  <c r="N41" i="13"/>
  <c r="O41" i="13" s="1"/>
  <c r="L41" i="13"/>
  <c r="M41" i="13" s="1"/>
  <c r="I41" i="13" a="1"/>
  <c r="I41" i="13" s="1"/>
  <c r="G41" i="13"/>
  <c r="F41" i="13" a="1"/>
  <c r="F41" i="13" s="1"/>
  <c r="E41" i="13" a="1"/>
  <c r="E41" i="13" s="1"/>
  <c r="C41" i="13"/>
  <c r="A41" i="13" a="1"/>
  <c r="A41" i="13" s="1"/>
  <c r="X40" i="13"/>
  <c r="P40" i="13"/>
  <c r="N40" i="13"/>
  <c r="L40" i="13"/>
  <c r="H40" i="13"/>
  <c r="G40" i="13"/>
  <c r="I40" i="13" s="1" a="1"/>
  <c r="I40" i="13" s="1"/>
  <c r="C40" i="13"/>
  <c r="A40" i="13" a="1"/>
  <c r="A40" i="13" s="1"/>
  <c r="X39" i="13"/>
  <c r="P39" i="13"/>
  <c r="Q39" i="13" s="1"/>
  <c r="N39" i="13"/>
  <c r="L39" i="13"/>
  <c r="M39" i="13" s="1"/>
  <c r="G39" i="13"/>
  <c r="J39" i="13" s="1"/>
  <c r="C39" i="13"/>
  <c r="E39" i="13" s="1" a="1"/>
  <c r="E39" i="13" s="1"/>
  <c r="A39" i="13" a="1"/>
  <c r="A39" i="13" s="1"/>
  <c r="X38" i="13"/>
  <c r="P38" i="13"/>
  <c r="Q38" i="13" s="1"/>
  <c r="O38" i="13"/>
  <c r="N38" i="13"/>
  <c r="L38" i="13"/>
  <c r="G38" i="13"/>
  <c r="F38" i="13" a="1"/>
  <c r="F38" i="13" s="1"/>
  <c r="C38" i="13"/>
  <c r="A38" i="13" a="1"/>
  <c r="A38" i="13" s="1"/>
  <c r="X37" i="13"/>
  <c r="P37" i="13"/>
  <c r="Q37" i="13" s="1"/>
  <c r="N37" i="13"/>
  <c r="L37" i="13"/>
  <c r="M37" i="13" s="1"/>
  <c r="J37" i="13"/>
  <c r="I37" i="13" a="1"/>
  <c r="I37" i="13" s="1"/>
  <c r="G37" i="13"/>
  <c r="F37" i="13"/>
  <c r="E37" i="13" a="1"/>
  <c r="E37" i="13" s="1"/>
  <c r="C37" i="13"/>
  <c r="F37" i="13" s="1" a="1"/>
  <c r="X36" i="13"/>
  <c r="P36" i="13"/>
  <c r="N36" i="13"/>
  <c r="L36" i="13"/>
  <c r="M36" i="13" s="1"/>
  <c r="G36" i="13"/>
  <c r="C36" i="13"/>
  <c r="X35" i="13"/>
  <c r="P35" i="13"/>
  <c r="Q35" i="13" s="1"/>
  <c r="N35" i="13"/>
  <c r="O35" i="13" s="1"/>
  <c r="L35" i="13"/>
  <c r="J35" i="13"/>
  <c r="I35" i="13"/>
  <c r="I35" i="13" a="1"/>
  <c r="G35" i="13"/>
  <c r="F35" i="13" a="1"/>
  <c r="F35" i="13" s="1"/>
  <c r="C35" i="13"/>
  <c r="A35" i="13" a="1"/>
  <c r="A35" i="13" s="1"/>
  <c r="X34" i="13"/>
  <c r="P34" i="13"/>
  <c r="O34" i="13"/>
  <c r="N34" i="13"/>
  <c r="L34" i="13"/>
  <c r="J34" i="13"/>
  <c r="G34" i="13"/>
  <c r="I34" i="13" s="1" a="1"/>
  <c r="I34" i="13" s="1"/>
  <c r="F34" i="13" a="1"/>
  <c r="F34" i="13" s="1"/>
  <c r="C34" i="13"/>
  <c r="X33" i="13"/>
  <c r="P33" i="13"/>
  <c r="Q33" i="13" s="1"/>
  <c r="N33" i="13"/>
  <c r="O33" i="13" s="1"/>
  <c r="M33" i="13"/>
  <c r="L33" i="13"/>
  <c r="J33" i="13"/>
  <c r="I33" i="13" a="1"/>
  <c r="I33" i="13" s="1"/>
  <c r="G33" i="13"/>
  <c r="F33" i="13" a="1"/>
  <c r="F33" i="13" s="1"/>
  <c r="E33" i="13" a="1"/>
  <c r="E33" i="13" s="1"/>
  <c r="C33" i="13"/>
  <c r="D33" i="13" s="1"/>
  <c r="A33" i="13" a="1"/>
  <c r="A33" i="13" s="1"/>
  <c r="X32" i="13"/>
  <c r="P32" i="13"/>
  <c r="N32" i="13"/>
  <c r="O32" i="13" s="1"/>
  <c r="L32" i="13"/>
  <c r="M32" i="13" s="1"/>
  <c r="J32" i="13"/>
  <c r="I32" i="13" a="1"/>
  <c r="I32" i="13" s="1"/>
  <c r="H32" i="13"/>
  <c r="G32" i="13"/>
  <c r="K32" i="13" s="1"/>
  <c r="F32" i="13" a="1"/>
  <c r="F32" i="13" s="1"/>
  <c r="E32" i="13" a="1"/>
  <c r="E32" i="13" s="1"/>
  <c r="C32" i="13"/>
  <c r="A32" i="13" a="1"/>
  <c r="A32" i="13" s="1"/>
  <c r="X31" i="13"/>
  <c r="P31" i="13"/>
  <c r="Q31" i="13" s="1"/>
  <c r="N31" i="13"/>
  <c r="L31" i="13"/>
  <c r="M31" i="13" s="1"/>
  <c r="G31" i="13"/>
  <c r="C31" i="13"/>
  <c r="F31" i="13" s="1" a="1"/>
  <c r="F31" i="13" s="1"/>
  <c r="X30" i="13"/>
  <c r="P30" i="13"/>
  <c r="O30" i="13"/>
  <c r="N30" i="13"/>
  <c r="L30" i="13"/>
  <c r="G30" i="13"/>
  <c r="I30" i="13" s="1" a="1"/>
  <c r="I30" i="13" s="1"/>
  <c r="F30" i="13" a="1"/>
  <c r="F30" i="13" s="1"/>
  <c r="C30" i="13"/>
  <c r="X29" i="13"/>
  <c r="P29" i="13"/>
  <c r="Q29" i="13" s="1"/>
  <c r="N29" i="13"/>
  <c r="O29" i="13" s="1"/>
  <c r="M29" i="13"/>
  <c r="L29" i="13"/>
  <c r="I29" i="13" a="1"/>
  <c r="I29" i="13" s="1"/>
  <c r="G29" i="13"/>
  <c r="F29" i="13" a="1"/>
  <c r="F29" i="13" s="1"/>
  <c r="E29" i="13" a="1"/>
  <c r="E29" i="13" s="1"/>
  <c r="C29" i="13"/>
  <c r="A29" i="13" a="1"/>
  <c r="A29" i="13" s="1"/>
  <c r="J29" i="13" s="1"/>
  <c r="X28" i="13"/>
  <c r="P28" i="13"/>
  <c r="N28" i="13"/>
  <c r="O28" i="13" s="1"/>
  <c r="L28" i="13"/>
  <c r="M28" i="13" s="1"/>
  <c r="J28" i="13"/>
  <c r="I28" i="13" a="1"/>
  <c r="I28" i="13" s="1"/>
  <c r="H28" i="13"/>
  <c r="G28" i="13"/>
  <c r="K28" i="13" s="1"/>
  <c r="F28" i="13" a="1"/>
  <c r="F28" i="13" s="1"/>
  <c r="E28" i="13" a="1"/>
  <c r="E28" i="13" s="1"/>
  <c r="C28" i="13"/>
  <c r="A28" i="13" a="1"/>
  <c r="A28" i="13" s="1"/>
  <c r="X27" i="13"/>
  <c r="P27" i="13"/>
  <c r="Q27" i="13" s="1"/>
  <c r="O27" i="13"/>
  <c r="N27" i="13"/>
  <c r="L27" i="13"/>
  <c r="M27" i="13" s="1"/>
  <c r="I27" i="13" a="1"/>
  <c r="I27" i="13" s="1"/>
  <c r="H27" i="13"/>
  <c r="G27" i="13"/>
  <c r="J27" i="13" s="1"/>
  <c r="C27" i="13"/>
  <c r="E27" i="13" s="1" a="1"/>
  <c r="E27" i="13" s="1"/>
  <c r="A27" i="13"/>
  <c r="A27" i="13" a="1"/>
  <c r="X26" i="13"/>
  <c r="Q26" i="13"/>
  <c r="P26" i="13"/>
  <c r="N26" i="13"/>
  <c r="O26" i="13" s="1"/>
  <c r="M26" i="13"/>
  <c r="L26" i="13"/>
  <c r="G26" i="13"/>
  <c r="I26" i="13" s="1" a="1"/>
  <c r="I26" i="13" s="1"/>
  <c r="E26" i="13" a="1"/>
  <c r="E26" i="13" s="1"/>
  <c r="C26" i="13"/>
  <c r="F26" i="13" s="1" a="1"/>
  <c r="F26" i="13" s="1"/>
  <c r="A26" i="13" a="1"/>
  <c r="A26" i="13" s="1"/>
  <c r="X25" i="13"/>
  <c r="P25" i="13"/>
  <c r="Q25" i="13" s="1"/>
  <c r="O25" i="13"/>
  <c r="N25" i="13"/>
  <c r="L25" i="13"/>
  <c r="M25" i="13" s="1"/>
  <c r="I25" i="13" a="1"/>
  <c r="I25" i="13" s="1"/>
  <c r="H25" i="13"/>
  <c r="G25" i="13"/>
  <c r="J25" i="13" s="1"/>
  <c r="C25" i="13"/>
  <c r="E25" i="13" s="1" a="1"/>
  <c r="E25" i="13" s="1"/>
  <c r="A25" i="13"/>
  <c r="K25" i="13" s="1"/>
  <c r="A25" i="13" a="1"/>
  <c r="X24" i="13"/>
  <c r="Q24" i="13"/>
  <c r="P24" i="13"/>
  <c r="N24" i="13"/>
  <c r="O24" i="13" s="1"/>
  <c r="M24" i="13"/>
  <c r="L24" i="13"/>
  <c r="I24" i="13"/>
  <c r="G24" i="13"/>
  <c r="I24" i="13" s="1" a="1"/>
  <c r="E24" i="13" a="1"/>
  <c r="E24" i="13" s="1"/>
  <c r="D24" i="13"/>
  <c r="C24" i="13"/>
  <c r="F24" i="13" s="1" a="1"/>
  <c r="F24" i="13" s="1"/>
  <c r="A24" i="13" a="1"/>
  <c r="A24" i="13" s="1"/>
  <c r="X23" i="13"/>
  <c r="P23" i="13"/>
  <c r="Q23" i="13" s="1"/>
  <c r="O23" i="13"/>
  <c r="N23" i="13"/>
  <c r="L23" i="13"/>
  <c r="M23" i="13" s="1"/>
  <c r="K23" i="13"/>
  <c r="I23" i="13" a="1"/>
  <c r="I23" i="13" s="1"/>
  <c r="H23" i="13"/>
  <c r="G23" i="13"/>
  <c r="J23" i="13" s="1"/>
  <c r="C23" i="13"/>
  <c r="E23" i="13" s="1" a="1"/>
  <c r="E23" i="13" s="1"/>
  <c r="A23" i="13"/>
  <c r="A23" i="13" a="1"/>
  <c r="X22" i="13"/>
  <c r="Q22" i="13"/>
  <c r="P22" i="13"/>
  <c r="N22" i="13"/>
  <c r="O22" i="13" s="1"/>
  <c r="M22" i="13"/>
  <c r="L22" i="13"/>
  <c r="G22" i="13"/>
  <c r="I22" i="13" s="1" a="1"/>
  <c r="I22" i="13" s="1"/>
  <c r="F22" i="13"/>
  <c r="E22" i="13" a="1"/>
  <c r="E22" i="13" s="1"/>
  <c r="C22" i="13"/>
  <c r="F22" i="13" s="1" a="1"/>
  <c r="A22" i="13" a="1"/>
  <c r="A22" i="13" s="1"/>
  <c r="Z21" i="13"/>
  <c r="Y21" i="13"/>
  <c r="X21" i="13"/>
  <c r="P21" i="13"/>
  <c r="Q21" i="13" s="1"/>
  <c r="O21" i="13"/>
  <c r="N21" i="13"/>
  <c r="L21" i="13"/>
  <c r="M21" i="13" s="1"/>
  <c r="K21" i="13"/>
  <c r="I21" i="13" a="1"/>
  <c r="I21" i="13" s="1"/>
  <c r="H21" i="13"/>
  <c r="G21" i="13"/>
  <c r="J21" i="13" s="1"/>
  <c r="C21" i="13"/>
  <c r="E21" i="13" s="1" a="1"/>
  <c r="E21" i="13" s="1"/>
  <c r="A21" i="13"/>
  <c r="A21" i="13" a="1"/>
  <c r="Y20" i="13"/>
  <c r="X20" i="13"/>
  <c r="Z20" i="13" s="1"/>
  <c r="Q20" i="13"/>
  <c r="P20" i="13"/>
  <c r="N20" i="13"/>
  <c r="O20" i="13" s="1"/>
  <c r="M20" i="13"/>
  <c r="L20" i="13"/>
  <c r="G20" i="13"/>
  <c r="I20" i="13" s="1" a="1"/>
  <c r="I20" i="13" s="1"/>
  <c r="F20" i="13"/>
  <c r="E20" i="13" a="1"/>
  <c r="E20" i="13" s="1"/>
  <c r="C20" i="13"/>
  <c r="F20" i="13" s="1" a="1"/>
  <c r="A20" i="13" a="1"/>
  <c r="A20" i="13" s="1"/>
  <c r="X19" i="13"/>
  <c r="P19" i="13"/>
  <c r="Q19" i="13" s="1"/>
  <c r="O19" i="13"/>
  <c r="N19" i="13"/>
  <c r="L19" i="13"/>
  <c r="M19" i="13" s="1"/>
  <c r="I19" i="13" a="1"/>
  <c r="I19" i="13" s="1"/>
  <c r="H19" i="13"/>
  <c r="G19" i="13"/>
  <c r="J19" i="13" s="1"/>
  <c r="E19" i="13"/>
  <c r="C19" i="13"/>
  <c r="E19" i="13" s="1" a="1"/>
  <c r="A19" i="13"/>
  <c r="K19" i="13" s="1"/>
  <c r="A19" i="13" a="1"/>
  <c r="X18" i="13"/>
  <c r="Q18" i="13"/>
  <c r="P18" i="13"/>
  <c r="N18" i="13"/>
  <c r="O18" i="13" s="1"/>
  <c r="M18" i="13"/>
  <c r="L18" i="13"/>
  <c r="I18" i="13"/>
  <c r="G18" i="13"/>
  <c r="I18" i="13" s="1" a="1"/>
  <c r="E18" i="13" a="1"/>
  <c r="E18" i="13" s="1"/>
  <c r="D18" i="13"/>
  <c r="C18" i="13"/>
  <c r="F18" i="13" s="1" a="1"/>
  <c r="F18" i="13" s="1"/>
  <c r="A18" i="13" a="1"/>
  <c r="A18" i="13" s="1"/>
  <c r="X17" i="13"/>
  <c r="P17" i="13"/>
  <c r="Q17" i="13" s="1"/>
  <c r="O17" i="13"/>
  <c r="N17" i="13"/>
  <c r="L17" i="13"/>
  <c r="M17" i="13" s="1"/>
  <c r="K17" i="13"/>
  <c r="I17" i="13" a="1"/>
  <c r="I17" i="13" s="1"/>
  <c r="H17" i="13"/>
  <c r="G17" i="13"/>
  <c r="J17" i="13" s="1"/>
  <c r="C17" i="13"/>
  <c r="E17" i="13" s="1" a="1"/>
  <c r="E17" i="13" s="1"/>
  <c r="A17" i="13"/>
  <c r="A17" i="13" a="1"/>
  <c r="X16" i="13"/>
  <c r="Q16" i="13"/>
  <c r="P16" i="13"/>
  <c r="N16" i="13"/>
  <c r="O16" i="13" s="1"/>
  <c r="M16" i="13"/>
  <c r="L16" i="13"/>
  <c r="G16" i="13"/>
  <c r="I16" i="13" s="1" a="1"/>
  <c r="I16" i="13" s="1"/>
  <c r="F16" i="13"/>
  <c r="E16" i="13" a="1"/>
  <c r="E16" i="13" s="1"/>
  <c r="C16" i="13"/>
  <c r="F16" i="13" s="1" a="1"/>
  <c r="A16" i="13" a="1"/>
  <c r="A16" i="13" s="1"/>
  <c r="Z15" i="13"/>
  <c r="Y15" i="13"/>
  <c r="X15" i="13"/>
  <c r="P15" i="13"/>
  <c r="Q15" i="13" s="1"/>
  <c r="O15" i="13"/>
  <c r="N15" i="13"/>
  <c r="L15" i="13"/>
  <c r="M15" i="13" s="1"/>
  <c r="K15" i="13"/>
  <c r="I15" i="13" a="1"/>
  <c r="I15" i="13" s="1"/>
  <c r="H15" i="13"/>
  <c r="G15" i="13"/>
  <c r="J15" i="13" s="1"/>
  <c r="C15" i="13"/>
  <c r="E15" i="13" s="1" a="1"/>
  <c r="E15" i="13" s="1"/>
  <c r="A15" i="13"/>
  <c r="A15" i="13" a="1"/>
  <c r="Y14" i="13"/>
  <c r="X14" i="13"/>
  <c r="Z14" i="13" s="1"/>
  <c r="Q14" i="13"/>
  <c r="P14" i="13"/>
  <c r="N14" i="13"/>
  <c r="O14" i="13" s="1"/>
  <c r="M14" i="13"/>
  <c r="L14" i="13"/>
  <c r="G14" i="13"/>
  <c r="I14" i="13" s="1" a="1"/>
  <c r="I14" i="13" s="1"/>
  <c r="F14" i="13"/>
  <c r="E14" i="13" a="1"/>
  <c r="E14" i="13" s="1"/>
  <c r="C14" i="13"/>
  <c r="F14" i="13" s="1" a="1"/>
  <c r="A14" i="13" a="1"/>
  <c r="A14" i="13" s="1"/>
  <c r="X13" i="13"/>
  <c r="P13" i="13"/>
  <c r="Q13" i="13" s="1"/>
  <c r="O13" i="13"/>
  <c r="N13" i="13"/>
  <c r="L13" i="13"/>
  <c r="M13" i="13" s="1"/>
  <c r="K13" i="13"/>
  <c r="I13" i="13" a="1"/>
  <c r="I13" i="13" s="1"/>
  <c r="H13" i="13"/>
  <c r="G13" i="13"/>
  <c r="J13" i="13" s="1"/>
  <c r="E13" i="13"/>
  <c r="C13" i="13"/>
  <c r="E13" i="13" s="1" a="1"/>
  <c r="A13" i="13"/>
  <c r="A13" i="13" a="1"/>
  <c r="X12" i="13"/>
  <c r="Q12" i="13"/>
  <c r="P12" i="13"/>
  <c r="N12" i="13"/>
  <c r="O12" i="13" s="1"/>
  <c r="M12" i="13"/>
  <c r="L12" i="13"/>
  <c r="I12" i="13"/>
  <c r="G12" i="13"/>
  <c r="I12" i="13" s="1" a="1"/>
  <c r="E12" i="13" a="1"/>
  <c r="E12" i="13" s="1"/>
  <c r="D12" i="13"/>
  <c r="C12" i="13"/>
  <c r="F12" i="13" s="1" a="1"/>
  <c r="F12" i="13" s="1"/>
  <c r="X11" i="13"/>
  <c r="Q11" i="13"/>
  <c r="P11" i="13"/>
  <c r="N11" i="13"/>
  <c r="O11" i="13" s="1"/>
  <c r="M11" i="13"/>
  <c r="L11" i="13"/>
  <c r="I11" i="13"/>
  <c r="G11" i="13"/>
  <c r="I11" i="13" s="1" a="1"/>
  <c r="F11" i="13"/>
  <c r="E11" i="13" a="1"/>
  <c r="E11" i="13" s="1"/>
  <c r="C11" i="13"/>
  <c r="F11" i="13" s="1" a="1"/>
  <c r="A11" i="13" a="1"/>
  <c r="A11" i="13" s="1"/>
  <c r="Z10" i="13"/>
  <c r="Y10" i="13"/>
  <c r="X10" i="13"/>
  <c r="P10" i="13"/>
  <c r="Q10" i="13" s="1"/>
  <c r="O10" i="13"/>
  <c r="N10" i="13"/>
  <c r="L10" i="13"/>
  <c r="M10" i="13" s="1"/>
  <c r="K10" i="13"/>
  <c r="I10" i="13" a="1"/>
  <c r="I10" i="13" s="1"/>
  <c r="H10" i="13"/>
  <c r="G10" i="13"/>
  <c r="J10" i="13" s="1"/>
  <c r="E10" i="13"/>
  <c r="C10" i="13"/>
  <c r="E10" i="13" s="1" a="1"/>
  <c r="A10" i="13"/>
  <c r="A10" i="13" a="1"/>
  <c r="X9" i="13"/>
  <c r="Q9" i="13"/>
  <c r="P9" i="13"/>
  <c r="N9" i="13"/>
  <c r="O9" i="13" s="1"/>
  <c r="M9" i="13"/>
  <c r="L9" i="13"/>
  <c r="I9" i="13"/>
  <c r="G9" i="13"/>
  <c r="I9" i="13" s="1" a="1"/>
  <c r="E9" i="13" a="1"/>
  <c r="E9" i="13" s="1"/>
  <c r="D9" i="13"/>
  <c r="C9" i="13"/>
  <c r="F9" i="13" s="1" a="1"/>
  <c r="F9" i="13" s="1"/>
  <c r="A9" i="13" a="1"/>
  <c r="A9" i="13" s="1"/>
  <c r="X8" i="13"/>
  <c r="P8" i="13"/>
  <c r="Q8" i="13" s="1"/>
  <c r="O8" i="13"/>
  <c r="N8" i="13"/>
  <c r="L8" i="13"/>
  <c r="M8" i="13" s="1"/>
  <c r="I8" i="13" a="1"/>
  <c r="I8" i="13" s="1"/>
  <c r="H8" i="13"/>
  <c r="G8" i="13"/>
  <c r="C8" i="13"/>
  <c r="E8" i="13" s="1" a="1"/>
  <c r="E8" i="13" s="1"/>
  <c r="A8" i="13"/>
  <c r="A8" i="13" a="1"/>
  <c r="Y7" i="13"/>
  <c r="X7" i="13"/>
  <c r="Z7" i="13" s="1"/>
  <c r="Q7" i="13"/>
  <c r="P7" i="13"/>
  <c r="N7" i="13"/>
  <c r="O7" i="13" s="1"/>
  <c r="M7" i="13"/>
  <c r="L7" i="13"/>
  <c r="G7" i="13"/>
  <c r="E7" i="13" a="1"/>
  <c r="E7" i="13" s="1"/>
  <c r="D7" i="13"/>
  <c r="C7" i="13"/>
  <c r="A7" i="13" a="1"/>
  <c r="A7" i="13" s="1"/>
  <c r="DR5" i="13"/>
  <c r="DQ5" i="13"/>
  <c r="Y50" i="13" s="1"/>
  <c r="DP5" i="13"/>
  <c r="DO5" i="13"/>
  <c r="DN5" i="13"/>
  <c r="DM5" i="13"/>
  <c r="DL5" i="13"/>
  <c r="DK5" i="13"/>
  <c r="DJ5" i="13"/>
  <c r="DI5" i="13"/>
  <c r="DH5" i="13"/>
  <c r="DG5" i="13"/>
  <c r="DF5" i="13"/>
  <c r="DE5" i="13"/>
  <c r="Y24" i="13" s="1"/>
  <c r="DD5" i="13"/>
  <c r="DC5" i="13"/>
  <c r="Y73" i="13" s="1"/>
  <c r="DB5" i="13"/>
  <c r="DA5" i="13"/>
  <c r="CZ5" i="13"/>
  <c r="Y77" i="13" s="1"/>
  <c r="CY5" i="13"/>
  <c r="CX5" i="13"/>
  <c r="CW5" i="13"/>
  <c r="CV5" i="13"/>
  <c r="Y96" i="13" s="1"/>
  <c r="CU5" i="13"/>
  <c r="CT5" i="13"/>
  <c r="CS5" i="13"/>
  <c r="CR5" i="13"/>
  <c r="CQ5" i="13"/>
  <c r="CP5" i="13"/>
  <c r="Y51" i="13" s="1"/>
  <c r="Z51" i="13" s="1"/>
  <c r="CO5" i="13"/>
  <c r="CN5" i="13"/>
  <c r="CM5" i="13"/>
  <c r="CL5" i="13"/>
  <c r="CK5" i="13"/>
  <c r="Y65" i="13" s="1"/>
  <c r="CJ5" i="13"/>
  <c r="Y74" i="13" s="1"/>
  <c r="Z74" i="13" s="1"/>
  <c r="CI5" i="13"/>
  <c r="Y9" i="13" s="1"/>
  <c r="CH5" i="13"/>
  <c r="Y92" i="13" s="1"/>
  <c r="Z92" i="13" s="1"/>
  <c r="CG5" i="13"/>
  <c r="CF5" i="13"/>
  <c r="CE5" i="13"/>
  <c r="CD5" i="13"/>
  <c r="CC5" i="13"/>
  <c r="CB5" i="13"/>
  <c r="CA5" i="13"/>
  <c r="BZ5" i="13"/>
  <c r="BY5" i="13"/>
  <c r="BX5" i="13"/>
  <c r="Y45" i="13" s="1"/>
  <c r="BW5" i="13"/>
  <c r="BV5" i="13"/>
  <c r="BU5" i="13"/>
  <c r="BT5" i="13"/>
  <c r="BS5" i="13"/>
  <c r="BR5" i="13"/>
  <c r="BO4" i="13" s="1"/>
  <c r="BQ5" i="13"/>
  <c r="BP5" i="13"/>
  <c r="BO5" i="13"/>
  <c r="Y47" i="13" s="1"/>
  <c r="BN5" i="13"/>
  <c r="BM5" i="13"/>
  <c r="Y23" i="13" s="1"/>
  <c r="Z23" i="13" s="1"/>
  <c r="BL5" i="13"/>
  <c r="BK5" i="13"/>
  <c r="BJ5" i="13"/>
  <c r="BI5" i="13"/>
  <c r="Y64" i="13" s="1"/>
  <c r="BH5" i="13"/>
  <c r="BG5" i="13"/>
  <c r="BF5" i="13"/>
  <c r="BE5" i="13"/>
  <c r="BD4" i="13" s="1"/>
  <c r="BD5" i="13"/>
  <c r="BC5" i="13"/>
  <c r="BB5" i="13"/>
  <c r="BA5" i="13"/>
  <c r="AZ5" i="13"/>
  <c r="AY5" i="13"/>
  <c r="AX5" i="13"/>
  <c r="AW5" i="13"/>
  <c r="AV5" i="13"/>
  <c r="AU5" i="13"/>
  <c r="Y67" i="13" s="1"/>
  <c r="Z67" i="13" s="1"/>
  <c r="AT5" i="13"/>
  <c r="AS5" i="13"/>
  <c r="Y11" i="13" s="1"/>
  <c r="AR5" i="13"/>
  <c r="AQ5" i="13"/>
  <c r="AP5" i="13"/>
  <c r="Y60" i="13" s="1"/>
  <c r="AO5" i="13"/>
  <c r="Y8" i="13" s="1"/>
  <c r="Z8" i="13" s="1"/>
  <c r="AN5" i="13"/>
  <c r="Y87" i="13" s="1"/>
  <c r="AM5" i="13"/>
  <c r="Y84" i="13" s="1"/>
  <c r="Z84" i="13" s="1"/>
  <c r="AL5" i="13"/>
  <c r="AK5" i="13"/>
  <c r="AJ5" i="13"/>
  <c r="Y88" i="13" s="1"/>
  <c r="Z88" i="13" s="1"/>
  <c r="AI5" i="13"/>
  <c r="AH5" i="13"/>
  <c r="Y26" i="13" s="1"/>
  <c r="AG5" i="13"/>
  <c r="AF5" i="13"/>
  <c r="AE5" i="13"/>
  <c r="AD5" i="13"/>
  <c r="AC5" i="13"/>
  <c r="AB5" i="13"/>
  <c r="AA5" i="13"/>
  <c r="C5" i="13"/>
  <c r="BY4" i="13"/>
  <c r="AL4" i="13"/>
  <c r="J156" i="9"/>
  <c r="J157" i="9"/>
  <c r="J158" i="9"/>
  <c r="J159" i="9"/>
  <c r="J160" i="9"/>
  <c r="J161" i="9"/>
  <c r="J162" i="9"/>
  <c r="J163" i="9"/>
  <c r="J164" i="9"/>
  <c r="J155" i="9"/>
  <c r="J144" i="9"/>
  <c r="J145" i="9"/>
  <c r="J146" i="9"/>
  <c r="J147" i="9"/>
  <c r="J148" i="9"/>
  <c r="J149" i="9"/>
  <c r="J150" i="9"/>
  <c r="J151" i="9"/>
  <c r="J152" i="9"/>
  <c r="J143" i="9"/>
  <c r="J132" i="9"/>
  <c r="J133" i="9"/>
  <c r="J134" i="9"/>
  <c r="J135" i="9"/>
  <c r="J136" i="9"/>
  <c r="J137" i="9"/>
  <c r="J138" i="9"/>
  <c r="J139" i="9"/>
  <c r="J140" i="9"/>
  <c r="J131" i="9"/>
  <c r="J120" i="9"/>
  <c r="J121" i="9"/>
  <c r="J122" i="9"/>
  <c r="J123" i="9"/>
  <c r="J124" i="9"/>
  <c r="J125" i="9"/>
  <c r="J126" i="9"/>
  <c r="J127" i="9"/>
  <c r="J128" i="9"/>
  <c r="J119" i="9"/>
  <c r="K27" i="13" l="1"/>
  <c r="T100" i="13"/>
  <c r="U100" i="13" s="1"/>
  <c r="R99" i="13"/>
  <c r="S99" i="13" s="1"/>
  <c r="R97" i="13"/>
  <c r="S97" i="13" s="1"/>
  <c r="R95" i="13"/>
  <c r="S95" i="13" s="1"/>
  <c r="D95" i="13"/>
  <c r="T93" i="13"/>
  <c r="U93" i="13" s="1"/>
  <c r="D91" i="13"/>
  <c r="T98" i="13"/>
  <c r="U98" i="13" s="1"/>
  <c r="T96" i="13"/>
  <c r="U96" i="13" s="1"/>
  <c r="T94" i="13"/>
  <c r="U94" i="13" s="1"/>
  <c r="R93" i="13"/>
  <c r="S93" i="13" s="1"/>
  <c r="R92" i="13"/>
  <c r="S92" i="13" s="1"/>
  <c r="T90" i="13"/>
  <c r="U90" i="13" s="1"/>
  <c r="R89" i="13"/>
  <c r="S89" i="13" s="1"/>
  <c r="G103" i="13"/>
  <c r="T99" i="13"/>
  <c r="U99" i="13" s="1"/>
  <c r="T97" i="13"/>
  <c r="U97" i="13" s="1"/>
  <c r="T95" i="13"/>
  <c r="U95" i="13" s="1"/>
  <c r="R94" i="13"/>
  <c r="S94" i="13" s="1"/>
  <c r="T92" i="13"/>
  <c r="U92" i="13" s="1"/>
  <c r="R91" i="13"/>
  <c r="S91" i="13" s="1"/>
  <c r="R90" i="13"/>
  <c r="S90" i="13" s="1"/>
  <c r="R96" i="13"/>
  <c r="S96" i="13" s="1"/>
  <c r="D93" i="13"/>
  <c r="T91" i="13"/>
  <c r="U91" i="13" s="1"/>
  <c r="T89" i="13"/>
  <c r="U89" i="13" s="1"/>
  <c r="T88" i="13"/>
  <c r="U88" i="13" s="1"/>
  <c r="T87" i="13"/>
  <c r="U87" i="13" s="1"/>
  <c r="T86" i="13"/>
  <c r="U86" i="13" s="1"/>
  <c r="T85" i="13"/>
  <c r="U85" i="13" s="1"/>
  <c r="D83" i="13"/>
  <c r="T81" i="13"/>
  <c r="U81" i="13" s="1"/>
  <c r="R98" i="13"/>
  <c r="S98" i="13" s="1"/>
  <c r="D89" i="13"/>
  <c r="R88" i="13"/>
  <c r="S88" i="13" s="1"/>
  <c r="R87" i="13"/>
  <c r="S87" i="13" s="1"/>
  <c r="R86" i="13"/>
  <c r="S86" i="13" s="1"/>
  <c r="R85" i="13"/>
  <c r="S85" i="13" s="1"/>
  <c r="R84" i="13"/>
  <c r="S84" i="13" s="1"/>
  <c r="T82" i="13"/>
  <c r="U82" i="13" s="1"/>
  <c r="R81" i="13"/>
  <c r="S81" i="13" s="1"/>
  <c r="R80" i="13"/>
  <c r="S80" i="13" s="1"/>
  <c r="T78" i="13"/>
  <c r="U78" i="13" s="1"/>
  <c r="R77" i="13"/>
  <c r="S77" i="13" s="1"/>
  <c r="R76" i="13"/>
  <c r="S76" i="13" s="1"/>
  <c r="T74" i="13"/>
  <c r="U74" i="13" s="1"/>
  <c r="R73" i="13"/>
  <c r="S73" i="13" s="1"/>
  <c r="R100" i="13"/>
  <c r="S100" i="13" s="1"/>
  <c r="T84" i="13"/>
  <c r="U84" i="13" s="1"/>
  <c r="R83" i="13"/>
  <c r="S83" i="13" s="1"/>
  <c r="D85" i="13"/>
  <c r="T83" i="13"/>
  <c r="U83" i="13" s="1"/>
  <c r="D81" i="13"/>
  <c r="R78" i="13"/>
  <c r="S78" i="13" s="1"/>
  <c r="T77" i="13"/>
  <c r="U77" i="13" s="1"/>
  <c r="R75" i="13"/>
  <c r="S75" i="13" s="1"/>
  <c r="R72" i="13"/>
  <c r="S72" i="13" s="1"/>
  <c r="T80" i="13"/>
  <c r="U80" i="13" s="1"/>
  <c r="T76" i="13"/>
  <c r="U76" i="13" s="1"/>
  <c r="R74" i="13"/>
  <c r="S74" i="13" s="1"/>
  <c r="T73" i="13"/>
  <c r="U73" i="13" s="1"/>
  <c r="T71" i="13"/>
  <c r="U71" i="13" s="1"/>
  <c r="R79" i="13"/>
  <c r="S79" i="13" s="1"/>
  <c r="T75" i="13"/>
  <c r="U75" i="13" s="1"/>
  <c r="D75" i="13"/>
  <c r="T79" i="13"/>
  <c r="U79" i="13" s="1"/>
  <c r="T72" i="13"/>
  <c r="U72" i="13" s="1"/>
  <c r="R71" i="13"/>
  <c r="S71" i="13" s="1"/>
  <c r="T69" i="13"/>
  <c r="U69" i="13" s="1"/>
  <c r="R68" i="13"/>
  <c r="S68" i="13" s="1"/>
  <c r="R67" i="13"/>
  <c r="S67" i="13" s="1"/>
  <c r="T65" i="13"/>
  <c r="U65" i="13" s="1"/>
  <c r="R64" i="13"/>
  <c r="S64" i="13" s="1"/>
  <c r="R63" i="13"/>
  <c r="S63" i="13" s="1"/>
  <c r="T61" i="13"/>
  <c r="U61" i="13" s="1"/>
  <c r="R60" i="13"/>
  <c r="S60" i="13" s="1"/>
  <c r="R59" i="13"/>
  <c r="S59" i="13" s="1"/>
  <c r="T57" i="13"/>
  <c r="U57" i="13" s="1"/>
  <c r="R56" i="13"/>
  <c r="S56" i="13" s="1"/>
  <c r="R55" i="13"/>
  <c r="S55" i="13" s="1"/>
  <c r="T53" i="13"/>
  <c r="U53" i="13" s="1"/>
  <c r="R52" i="13"/>
  <c r="S52" i="13" s="1"/>
  <c r="R51" i="13"/>
  <c r="S51" i="13" s="1"/>
  <c r="D49" i="13"/>
  <c r="D79" i="13"/>
  <c r="T70" i="13"/>
  <c r="U70" i="13" s="1"/>
  <c r="T66" i="13"/>
  <c r="U66" i="13" s="1"/>
  <c r="T62" i="13"/>
  <c r="U62" i="13" s="1"/>
  <c r="T58" i="13"/>
  <c r="U58" i="13" s="1"/>
  <c r="T54" i="13"/>
  <c r="U54" i="13" s="1"/>
  <c r="T50" i="13"/>
  <c r="U50" i="13" s="1"/>
  <c r="T48" i="13"/>
  <c r="U48" i="13" s="1"/>
  <c r="R47" i="13"/>
  <c r="S47" i="13" s="1"/>
  <c r="R46" i="13"/>
  <c r="S46" i="13" s="1"/>
  <c r="T44" i="13"/>
  <c r="U44" i="13" s="1"/>
  <c r="R43" i="13"/>
  <c r="S43" i="13" s="1"/>
  <c r="R42" i="13"/>
  <c r="S42" i="13" s="1"/>
  <c r="T40" i="13"/>
  <c r="U40" i="13" s="1"/>
  <c r="R39" i="13"/>
  <c r="S39" i="13" s="1"/>
  <c r="R38" i="13"/>
  <c r="S38" i="13" s="1"/>
  <c r="R82" i="13"/>
  <c r="S82" i="13" s="1"/>
  <c r="D70" i="13"/>
  <c r="T68" i="13"/>
  <c r="U68" i="13" s="1"/>
  <c r="D66" i="13"/>
  <c r="T64" i="13"/>
  <c r="U64" i="13" s="1"/>
  <c r="D62" i="13"/>
  <c r="T60" i="13"/>
  <c r="U60" i="13" s="1"/>
  <c r="T67" i="13"/>
  <c r="U67" i="13" s="1"/>
  <c r="T63" i="13"/>
  <c r="U63" i="13" s="1"/>
  <c r="T59" i="13"/>
  <c r="U59" i="13" s="1"/>
  <c r="T55" i="13"/>
  <c r="U55" i="13" s="1"/>
  <c r="D54" i="13"/>
  <c r="R50" i="13"/>
  <c r="S50" i="13" s="1"/>
  <c r="R48" i="13"/>
  <c r="S48" i="13" s="1"/>
  <c r="T46" i="13"/>
  <c r="U46" i="13" s="1"/>
  <c r="R44" i="13"/>
  <c r="S44" i="13" s="1"/>
  <c r="T43" i="13"/>
  <c r="U43" i="13" s="1"/>
  <c r="R41" i="13"/>
  <c r="S41" i="13" s="1"/>
  <c r="R70" i="13"/>
  <c r="S70" i="13" s="1"/>
  <c r="R66" i="13"/>
  <c r="S66" i="13" s="1"/>
  <c r="R62" i="13"/>
  <c r="S62" i="13" s="1"/>
  <c r="T51" i="13"/>
  <c r="U51" i="13" s="1"/>
  <c r="D50" i="13"/>
  <c r="T49" i="13"/>
  <c r="U49" i="13" s="1"/>
  <c r="D47" i="13"/>
  <c r="T42" i="13"/>
  <c r="U42" i="13" s="1"/>
  <c r="D77" i="13"/>
  <c r="R69" i="13"/>
  <c r="S69" i="13" s="1"/>
  <c r="R65" i="13"/>
  <c r="S65" i="13" s="1"/>
  <c r="R61" i="13"/>
  <c r="S61" i="13" s="1"/>
  <c r="R58" i="13"/>
  <c r="S58" i="13" s="1"/>
  <c r="R57" i="13"/>
  <c r="S57" i="13" s="1"/>
  <c r="T56" i="13"/>
  <c r="U56" i="13" s="1"/>
  <c r="R49" i="13"/>
  <c r="S49" i="13" s="1"/>
  <c r="T45" i="13"/>
  <c r="U45" i="13" s="1"/>
  <c r="D45" i="13"/>
  <c r="T38" i="13"/>
  <c r="U38" i="13" s="1"/>
  <c r="T37" i="13"/>
  <c r="U37" i="13" s="1"/>
  <c r="T47" i="13"/>
  <c r="U47" i="13" s="1"/>
  <c r="R45" i="13"/>
  <c r="S45" i="13" s="1"/>
  <c r="R37" i="13"/>
  <c r="S37" i="13" s="1"/>
  <c r="T35" i="13"/>
  <c r="U35" i="13" s="1"/>
  <c r="T31" i="13"/>
  <c r="U31" i="13" s="1"/>
  <c r="R27" i="13"/>
  <c r="S27" i="13" s="1"/>
  <c r="T26" i="13"/>
  <c r="U26" i="13" s="1"/>
  <c r="R25" i="13"/>
  <c r="S25" i="13" s="1"/>
  <c r="T24" i="13"/>
  <c r="U24" i="13" s="1"/>
  <c r="R23" i="13"/>
  <c r="S23" i="13" s="1"/>
  <c r="T22" i="13"/>
  <c r="U22" i="13" s="1"/>
  <c r="R21" i="13"/>
  <c r="S21" i="13" s="1"/>
  <c r="T20" i="13"/>
  <c r="U20" i="13" s="1"/>
  <c r="R19" i="13"/>
  <c r="S19" i="13" s="1"/>
  <c r="T18" i="13"/>
  <c r="U18" i="13" s="1"/>
  <c r="R17" i="13"/>
  <c r="S17" i="13" s="1"/>
  <c r="T16" i="13"/>
  <c r="U16" i="13" s="1"/>
  <c r="R15" i="13"/>
  <c r="S15" i="13" s="1"/>
  <c r="T14" i="13"/>
  <c r="U14" i="13" s="1"/>
  <c r="R13" i="13"/>
  <c r="S13" i="13" s="1"/>
  <c r="T12" i="13"/>
  <c r="U12" i="13" s="1"/>
  <c r="T11" i="13"/>
  <c r="U11" i="13" s="1"/>
  <c r="R10" i="13"/>
  <c r="S10" i="13" s="1"/>
  <c r="T9" i="13"/>
  <c r="U9" i="13" s="1"/>
  <c r="R8" i="13"/>
  <c r="S8" i="13" s="1"/>
  <c r="T7" i="13"/>
  <c r="U7" i="13" s="1"/>
  <c r="D37" i="13"/>
  <c r="R36" i="13"/>
  <c r="S36" i="13" s="1"/>
  <c r="R32" i="13"/>
  <c r="S32" i="13" s="1"/>
  <c r="R28" i="13"/>
  <c r="S28" i="13" s="1"/>
  <c r="R35" i="13"/>
  <c r="S35" i="13" s="1"/>
  <c r="R34" i="13"/>
  <c r="S34" i="13" s="1"/>
  <c r="T32" i="13"/>
  <c r="U32" i="13" s="1"/>
  <c r="R31" i="13"/>
  <c r="S31" i="13" s="1"/>
  <c r="R30" i="13"/>
  <c r="S30" i="13" s="1"/>
  <c r="T28" i="13"/>
  <c r="U28" i="13" s="1"/>
  <c r="R22" i="13"/>
  <c r="S22" i="13" s="1"/>
  <c r="T21" i="13"/>
  <c r="U21" i="13" s="1"/>
  <c r="R18" i="13"/>
  <c r="S18" i="13" s="1"/>
  <c r="T17" i="13"/>
  <c r="U17" i="13" s="1"/>
  <c r="T15" i="13"/>
  <c r="U15" i="13" s="1"/>
  <c r="R12" i="13"/>
  <c r="S12" i="13" s="1"/>
  <c r="R11" i="13"/>
  <c r="S11" i="13" s="1"/>
  <c r="T10" i="13"/>
  <c r="U10" i="13" s="1"/>
  <c r="R7" i="13"/>
  <c r="S7" i="13" s="1"/>
  <c r="R29" i="13"/>
  <c r="S29" i="13" s="1"/>
  <c r="T41" i="13"/>
  <c r="U41" i="13" s="1"/>
  <c r="R40" i="13"/>
  <c r="S40" i="13" s="1"/>
  <c r="D39" i="13"/>
  <c r="T36" i="13"/>
  <c r="U36" i="13" s="1"/>
  <c r="T33" i="13"/>
  <c r="U33" i="13" s="1"/>
  <c r="T29" i="13"/>
  <c r="U29" i="13" s="1"/>
  <c r="T27" i="13"/>
  <c r="U27" i="13" s="1"/>
  <c r="R26" i="13"/>
  <c r="S26" i="13" s="1"/>
  <c r="T25" i="13"/>
  <c r="U25" i="13" s="1"/>
  <c r="R24" i="13"/>
  <c r="S24" i="13" s="1"/>
  <c r="T23" i="13"/>
  <c r="U23" i="13" s="1"/>
  <c r="R20" i="13"/>
  <c r="S20" i="13" s="1"/>
  <c r="T19" i="13"/>
  <c r="U19" i="13" s="1"/>
  <c r="R16" i="13"/>
  <c r="S16" i="13" s="1"/>
  <c r="R14" i="13"/>
  <c r="S14" i="13" s="1"/>
  <c r="T13" i="13"/>
  <c r="U13" i="13" s="1"/>
  <c r="R9" i="13"/>
  <c r="S9" i="13" s="1"/>
  <c r="T8" i="13"/>
  <c r="U8" i="13" s="1"/>
  <c r="D58" i="13"/>
  <c r="R54" i="13"/>
  <c r="S54" i="13" s="1"/>
  <c r="R53" i="13"/>
  <c r="S53" i="13" s="1"/>
  <c r="T52" i="13"/>
  <c r="U52" i="13" s="1"/>
  <c r="D41" i="13"/>
  <c r="T39" i="13"/>
  <c r="U39" i="13" s="1"/>
  <c r="T34" i="13"/>
  <c r="U34" i="13" s="1"/>
  <c r="R33" i="13"/>
  <c r="S33" i="13" s="1"/>
  <c r="T30" i="13"/>
  <c r="U30" i="13" s="1"/>
  <c r="Y66" i="13"/>
  <c r="Z66" i="13" s="1"/>
  <c r="Y68" i="13"/>
  <c r="AD4" i="13"/>
  <c r="Y36" i="13"/>
  <c r="Z36" i="13" s="1"/>
  <c r="Y18" i="13"/>
  <c r="Z18" i="13" s="1"/>
  <c r="Y17" i="13"/>
  <c r="Z17" i="13" s="1"/>
  <c r="Y19" i="13"/>
  <c r="Z19" i="13" s="1"/>
  <c r="Z9" i="13"/>
  <c r="D11" i="13"/>
  <c r="Z24" i="13"/>
  <c r="D29" i="13"/>
  <c r="Z22" i="13"/>
  <c r="Y59" i="13"/>
  <c r="Z59" i="13" s="1"/>
  <c r="Y69" i="13"/>
  <c r="Z69" i="13" s="1"/>
  <c r="Y31" i="13"/>
  <c r="Y33" i="13"/>
  <c r="AT4" i="13"/>
  <c r="Y37" i="13"/>
  <c r="Z37" i="13" s="1"/>
  <c r="Y61" i="13"/>
  <c r="Z61" i="13" s="1"/>
  <c r="CL4" i="13"/>
  <c r="Y22" i="13"/>
  <c r="Y78" i="13"/>
  <c r="Z78" i="13" s="1"/>
  <c r="CX4" i="13"/>
  <c r="Y54" i="13"/>
  <c r="DK4" i="13"/>
  <c r="J8" i="13"/>
  <c r="K8" i="13" s="1"/>
  <c r="Z11" i="13"/>
  <c r="D14" i="13"/>
  <c r="D16" i="13"/>
  <c r="D20" i="13"/>
  <c r="D22" i="13"/>
  <c r="D26" i="13"/>
  <c r="Z26" i="13"/>
  <c r="I36" i="13" a="1"/>
  <c r="I36" i="13" s="1"/>
  <c r="A36" i="13" a="1"/>
  <c r="A36" i="13" s="1"/>
  <c r="I44" i="13" a="1"/>
  <c r="I44" i="13" s="1"/>
  <c r="H44" i="13"/>
  <c r="P105" i="13"/>
  <c r="R105" i="13" s="1"/>
  <c r="P107" i="13"/>
  <c r="R107" i="13" s="1"/>
  <c r="G106" i="13"/>
  <c r="P113" i="13"/>
  <c r="R113" i="13" s="1"/>
  <c r="P109" i="13"/>
  <c r="R109" i="13" s="1"/>
  <c r="P106" i="13"/>
  <c r="R106" i="13" s="1"/>
  <c r="P115" i="13"/>
  <c r="R115" i="13" s="1"/>
  <c r="P111" i="13"/>
  <c r="R111" i="13" s="1"/>
  <c r="P108" i="13"/>
  <c r="R108" i="13" s="1"/>
  <c r="Y99" i="13"/>
  <c r="V98" i="13" a="1"/>
  <c r="V98" i="13" s="1"/>
  <c r="W98" i="13" s="1"/>
  <c r="V96" i="13" a="1"/>
  <c r="V96" i="13" s="1"/>
  <c r="W96" i="13" s="1"/>
  <c r="V94" i="13" a="1"/>
  <c r="V94" i="13" s="1"/>
  <c r="W94" i="13" s="1"/>
  <c r="V91" i="13" a="1"/>
  <c r="V91" i="13" s="1"/>
  <c r="W91" i="13" s="1"/>
  <c r="Y90" i="13"/>
  <c r="Z90" i="13" s="1"/>
  <c r="V90" i="13" a="1"/>
  <c r="V90" i="13" s="1"/>
  <c r="W90" i="13" s="1"/>
  <c r="P114" i="13"/>
  <c r="R114" i="13" s="1"/>
  <c r="V100" i="13" a="1"/>
  <c r="V100" i="13" s="1"/>
  <c r="W100" i="13" s="1"/>
  <c r="P110" i="13"/>
  <c r="R110" i="13" s="1"/>
  <c r="P112" i="13"/>
  <c r="R112" i="13" s="1"/>
  <c r="V97" i="13" a="1"/>
  <c r="V97" i="13" s="1"/>
  <c r="W97" i="13" s="1"/>
  <c r="V93" i="13" a="1"/>
  <c r="V93" i="13" s="1"/>
  <c r="W93" i="13" s="1"/>
  <c r="V92" i="13" a="1"/>
  <c r="V92" i="13" s="1"/>
  <c r="W92" i="13" s="1"/>
  <c r="V83" i="13" a="1"/>
  <c r="V83" i="13" s="1"/>
  <c r="W83" i="13" s="1"/>
  <c r="V82" i="13" a="1"/>
  <c r="V82" i="13" s="1"/>
  <c r="W82" i="13" s="1"/>
  <c r="V79" i="13" a="1"/>
  <c r="V79" i="13" s="1"/>
  <c r="W79" i="13" s="1"/>
  <c r="V95" i="13" a="1"/>
  <c r="V95" i="13" s="1"/>
  <c r="W95" i="13" s="1"/>
  <c r="V89" i="13" a="1"/>
  <c r="V89" i="13" s="1"/>
  <c r="W89" i="13" s="1"/>
  <c r="V88" i="13" a="1"/>
  <c r="V88" i="13" s="1"/>
  <c r="W88" i="13" s="1"/>
  <c r="V87" i="13" a="1"/>
  <c r="V87" i="13" s="1"/>
  <c r="W87" i="13" s="1"/>
  <c r="V86" i="13" a="1"/>
  <c r="V86" i="13" s="1"/>
  <c r="W86" i="13" s="1"/>
  <c r="V85" i="13" a="1"/>
  <c r="V85" i="13" s="1"/>
  <c r="W85" i="13" s="1"/>
  <c r="V99" i="13" a="1"/>
  <c r="V99" i="13" s="1"/>
  <c r="W99" i="13" s="1"/>
  <c r="V84" i="13" a="1"/>
  <c r="V84" i="13" s="1"/>
  <c r="W84" i="13" s="1"/>
  <c r="V80" i="13" a="1"/>
  <c r="V80" i="13" s="1"/>
  <c r="W80" i="13" s="1"/>
  <c r="V76" i="13" a="1"/>
  <c r="V76" i="13" s="1"/>
  <c r="W76" i="13" s="1"/>
  <c r="V70" i="13" a="1"/>
  <c r="V70" i="13" s="1"/>
  <c r="W70" i="13" s="1"/>
  <c r="V72" i="13" a="1"/>
  <c r="V72" i="13" s="1"/>
  <c r="W72" i="13" s="1"/>
  <c r="V81" i="13" a="1"/>
  <c r="V81" i="13" s="1"/>
  <c r="W81" i="13" s="1"/>
  <c r="V74" i="13" a="1"/>
  <c r="V74" i="13" s="1"/>
  <c r="W74" i="13" s="1"/>
  <c r="V73" i="13" a="1"/>
  <c r="V73" i="13" s="1"/>
  <c r="W73" i="13" s="1"/>
  <c r="V71" i="13" a="1"/>
  <c r="V71" i="13" s="1"/>
  <c r="W71" i="13" s="1"/>
  <c r="V49" i="13" a="1"/>
  <c r="V49" i="13" s="1"/>
  <c r="W49" i="13" s="1"/>
  <c r="V48" i="13" a="1"/>
  <c r="V48" i="13" s="1"/>
  <c r="W48" i="13" s="1"/>
  <c r="V77" i="13" a="1"/>
  <c r="V77" i="13" s="1"/>
  <c r="W77" i="13" s="1"/>
  <c r="V68" i="13" a="1"/>
  <c r="V68" i="13" s="1"/>
  <c r="W68" i="13" s="1"/>
  <c r="V67" i="13" a="1"/>
  <c r="V67" i="13" s="1"/>
  <c r="W67" i="13" s="1"/>
  <c r="V64" i="13" a="1"/>
  <c r="V64" i="13" s="1"/>
  <c r="W64" i="13" s="1"/>
  <c r="Y63" i="13"/>
  <c r="Z63" i="13" s="1"/>
  <c r="V63" i="13" a="1"/>
  <c r="V63" i="13" s="1"/>
  <c r="W63" i="13" s="1"/>
  <c r="V60" i="13" a="1"/>
  <c r="V60" i="13" s="1"/>
  <c r="W60" i="13" s="1"/>
  <c r="V59" i="13" a="1"/>
  <c r="V59" i="13" s="1"/>
  <c r="W59" i="13" s="1"/>
  <c r="V56" i="13" a="1"/>
  <c r="V56" i="13" s="1"/>
  <c r="W56" i="13" s="1"/>
  <c r="V55" i="13" a="1"/>
  <c r="V55" i="13" s="1"/>
  <c r="W55" i="13" s="1"/>
  <c r="V52" i="13" a="1"/>
  <c r="V52" i="13" s="1"/>
  <c r="W52" i="13" s="1"/>
  <c r="V51" i="13" a="1"/>
  <c r="V51" i="13" s="1"/>
  <c r="W51" i="13" s="1"/>
  <c r="Y49" i="13"/>
  <c r="V75" i="13" a="1"/>
  <c r="V75" i="13" s="1"/>
  <c r="W75" i="13" s="1"/>
  <c r="V69" i="13" a="1"/>
  <c r="V69" i="13" s="1"/>
  <c r="W69" i="13" s="1"/>
  <c r="V66" i="13" a="1"/>
  <c r="V66" i="13" s="1"/>
  <c r="W66" i="13" s="1"/>
  <c r="V65" i="13" a="1"/>
  <c r="V65" i="13" s="1"/>
  <c r="W65" i="13" s="1"/>
  <c r="V62" i="13" a="1"/>
  <c r="V62" i="13" s="1"/>
  <c r="W62" i="13" s="1"/>
  <c r="V61" i="13" a="1"/>
  <c r="V61" i="13" s="1"/>
  <c r="W61" i="13" s="1"/>
  <c r="V78" i="13" a="1"/>
  <c r="V78" i="13" s="1"/>
  <c r="W78" i="13" s="1"/>
  <c r="V42" i="13" a="1"/>
  <c r="V42" i="13" s="1"/>
  <c r="W42" i="13" s="1"/>
  <c r="V58" i="13" a="1"/>
  <c r="V58" i="13" s="1"/>
  <c r="W58" i="13" s="1"/>
  <c r="V57" i="13" a="1"/>
  <c r="V57" i="13" s="1"/>
  <c r="W57" i="13" s="1"/>
  <c r="V47" i="13" a="1"/>
  <c r="V47" i="13" s="1"/>
  <c r="W47" i="13" s="1"/>
  <c r="V45" i="13" a="1"/>
  <c r="V45" i="13" s="1"/>
  <c r="W45" i="13" s="1"/>
  <c r="V54" i="13" a="1"/>
  <c r="V54" i="13" s="1"/>
  <c r="W54" i="13" s="1"/>
  <c r="V53" i="13" a="1"/>
  <c r="V53" i="13" s="1"/>
  <c r="W53" i="13" s="1"/>
  <c r="V44" i="13" a="1"/>
  <c r="V44" i="13" s="1"/>
  <c r="W44" i="13" s="1"/>
  <c r="V43" i="13" a="1"/>
  <c r="V43" i="13" s="1"/>
  <c r="W43" i="13" s="1"/>
  <c r="V41" i="13" a="1"/>
  <c r="V41" i="13" s="1"/>
  <c r="W41" i="13" s="1"/>
  <c r="V35" i="13" a="1"/>
  <c r="V35" i="13" s="1"/>
  <c r="W35" i="13" s="1"/>
  <c r="V34" i="13" a="1"/>
  <c r="V34" i="13" s="1"/>
  <c r="W34" i="13" s="1"/>
  <c r="Y80" i="13"/>
  <c r="Z80" i="13" s="1"/>
  <c r="Y42" i="13"/>
  <c r="Z42" i="13" s="1"/>
  <c r="Y76" i="13"/>
  <c r="Z76" i="13" s="1"/>
  <c r="G108" i="13"/>
  <c r="J140" i="13"/>
  <c r="J139" i="13"/>
  <c r="J138" i="13"/>
  <c r="J137" i="13"/>
  <c r="J136" i="13"/>
  <c r="J135" i="13"/>
  <c r="J133" i="13"/>
  <c r="J131" i="13"/>
  <c r="J134" i="13"/>
  <c r="J132" i="13"/>
  <c r="J7" i="13"/>
  <c r="V7" i="13" a="1"/>
  <c r="V7" i="13" s="1"/>
  <c r="F8" i="13" a="1"/>
  <c r="F8" i="13" s="1"/>
  <c r="J9" i="13"/>
  <c r="J11" i="13"/>
  <c r="V11" i="13" a="1"/>
  <c r="V11" i="13" s="1"/>
  <c r="W11" i="13" s="1"/>
  <c r="V12" i="13" a="1"/>
  <c r="V12" i="13" s="1"/>
  <c r="W12" i="13" s="1"/>
  <c r="F13" i="13" a="1"/>
  <c r="F13" i="13" s="1"/>
  <c r="F15" i="13" a="1"/>
  <c r="F15" i="13" s="1"/>
  <c r="Y16" i="13"/>
  <c r="Z16" i="13" s="1"/>
  <c r="J18" i="13"/>
  <c r="V18" i="13" a="1"/>
  <c r="V18" i="13" s="1"/>
  <c r="W18" i="13" s="1"/>
  <c r="F19" i="13" a="1"/>
  <c r="F19" i="13" s="1"/>
  <c r="J20" i="13"/>
  <c r="J22" i="13"/>
  <c r="V22" i="13" a="1"/>
  <c r="V22" i="13" s="1"/>
  <c r="W22" i="13" s="1"/>
  <c r="F23" i="13" a="1"/>
  <c r="F23" i="13" s="1"/>
  <c r="J24" i="13"/>
  <c r="V24" i="13" a="1"/>
  <c r="V24" i="13" s="1"/>
  <c r="W24" i="13" s="1"/>
  <c r="F25" i="13" a="1"/>
  <c r="F25" i="13" s="1"/>
  <c r="J26" i="13"/>
  <c r="V26" i="13" a="1"/>
  <c r="V26" i="13" s="1"/>
  <c r="W26" i="13" s="1"/>
  <c r="F27" i="13" a="1"/>
  <c r="F27" i="13" s="1"/>
  <c r="Z29" i="13"/>
  <c r="D30" i="13"/>
  <c r="Q30" i="13"/>
  <c r="V30" i="13" a="1"/>
  <c r="V30" i="13" s="1"/>
  <c r="W30" i="13" s="1"/>
  <c r="Y30" i="13"/>
  <c r="Z30" i="13" s="1"/>
  <c r="D31" i="13"/>
  <c r="H31" i="13"/>
  <c r="V31" i="13" a="1"/>
  <c r="V31" i="13" s="1"/>
  <c r="W31" i="13" s="1"/>
  <c r="Z33" i="13"/>
  <c r="D34" i="13"/>
  <c r="K34" i="13"/>
  <c r="D36" i="13"/>
  <c r="H36" i="13"/>
  <c r="V37" i="13" a="1"/>
  <c r="V37" i="13" s="1"/>
  <c r="W37" i="13" s="1"/>
  <c r="V38" i="13" a="1"/>
  <c r="V38" i="13" s="1"/>
  <c r="W38" i="13" s="1"/>
  <c r="V39" i="13" a="1"/>
  <c r="V39" i="13" s="1"/>
  <c r="W39" i="13" s="1"/>
  <c r="D40" i="13"/>
  <c r="F40" i="13" a="1"/>
  <c r="F40" i="13" s="1"/>
  <c r="E40" i="13" a="1"/>
  <c r="E40" i="13" s="1"/>
  <c r="Y40" i="13"/>
  <c r="Z40" i="13" s="1"/>
  <c r="O43" i="13"/>
  <c r="A44" i="13" a="1"/>
  <c r="A44" i="13" s="1"/>
  <c r="J44" i="13" s="1"/>
  <c r="K45" i="13"/>
  <c r="H45" i="13"/>
  <c r="J45" i="13"/>
  <c r="A45" i="13" a="1"/>
  <c r="A45" i="13" s="1"/>
  <c r="I45" i="13" a="1"/>
  <c r="I45" i="13" s="1"/>
  <c r="V46" i="13" a="1"/>
  <c r="V46" i="13" s="1"/>
  <c r="W46" i="13" s="1"/>
  <c r="K50" i="13"/>
  <c r="H50" i="13"/>
  <c r="J50" i="13"/>
  <c r="I50" i="13" a="1"/>
  <c r="I50" i="13" s="1"/>
  <c r="Y83" i="13"/>
  <c r="Y75" i="13"/>
  <c r="Y72" i="13"/>
  <c r="Z72" i="13" s="1"/>
  <c r="Y62" i="13"/>
  <c r="Y34" i="13"/>
  <c r="Z34" i="13" s="1"/>
  <c r="V9" i="13" a="1"/>
  <c r="V9" i="13" s="1"/>
  <c r="W9" i="13" s="1"/>
  <c r="F10" i="13" a="1"/>
  <c r="F10" i="13" s="1"/>
  <c r="J12" i="13"/>
  <c r="Y12" i="13"/>
  <c r="Z12" i="13" s="1"/>
  <c r="J14" i="13"/>
  <c r="V14" i="13" a="1"/>
  <c r="V14" i="13" s="1"/>
  <c r="W14" i="13" s="1"/>
  <c r="J16" i="13"/>
  <c r="V16" i="13" a="1"/>
  <c r="V16" i="13" s="1"/>
  <c r="W16" i="13" s="1"/>
  <c r="F17" i="13" a="1"/>
  <c r="F17" i="13" s="1"/>
  <c r="V20" i="13" a="1"/>
  <c r="V20" i="13" s="1"/>
  <c r="W20" i="13" s="1"/>
  <c r="F21" i="13" a="1"/>
  <c r="F21" i="13" s="1"/>
  <c r="AA4" i="13"/>
  <c r="Y94" i="13"/>
  <c r="Z94" i="13" s="1"/>
  <c r="Y93" i="13"/>
  <c r="Y86" i="13"/>
  <c r="Z86" i="13" s="1"/>
  <c r="Y57" i="13"/>
  <c r="Z57" i="13" s="1"/>
  <c r="Y100" i="13"/>
  <c r="Z100" i="13" s="1"/>
  <c r="Y89" i="13"/>
  <c r="Y70" i="13"/>
  <c r="Y58" i="13"/>
  <c r="Y38" i="13"/>
  <c r="Z38" i="13" s="1"/>
  <c r="Y97" i="13"/>
  <c r="Y91" i="13"/>
  <c r="Y55" i="13"/>
  <c r="Z55" i="13" s="1"/>
  <c r="Y43" i="13"/>
  <c r="Z43" i="13" s="1"/>
  <c r="Y71" i="13"/>
  <c r="Y79" i="13"/>
  <c r="H7" i="13"/>
  <c r="K7" i="13"/>
  <c r="D8" i="13"/>
  <c r="H9" i="13"/>
  <c r="K9" i="13"/>
  <c r="D10" i="13"/>
  <c r="H11" i="13"/>
  <c r="K11" i="13"/>
  <c r="H12" i="13"/>
  <c r="K12" i="13"/>
  <c r="D13" i="13"/>
  <c r="H14" i="13"/>
  <c r="K14" i="13"/>
  <c r="D15" i="13"/>
  <c r="H16" i="13"/>
  <c r="K16" i="13"/>
  <c r="D17" i="13"/>
  <c r="H18" i="13"/>
  <c r="K18" i="13"/>
  <c r="D19" i="13"/>
  <c r="H20" i="13"/>
  <c r="K20" i="13"/>
  <c r="D21" i="13"/>
  <c r="H22" i="13"/>
  <c r="K22" i="13"/>
  <c r="D23" i="13"/>
  <c r="H24" i="13"/>
  <c r="K24" i="13"/>
  <c r="D25" i="13"/>
  <c r="H26" i="13"/>
  <c r="K26" i="13"/>
  <c r="D27" i="13"/>
  <c r="Y29" i="13"/>
  <c r="E30" i="13" a="1"/>
  <c r="E30" i="13" s="1"/>
  <c r="H30" i="13"/>
  <c r="M30" i="13"/>
  <c r="E31" i="13" a="1"/>
  <c r="E31" i="13" s="1"/>
  <c r="I31" i="13" a="1"/>
  <c r="I31" i="13" s="1"/>
  <c r="E34" i="13" a="1"/>
  <c r="E34" i="13" s="1"/>
  <c r="H34" i="13"/>
  <c r="M34" i="13"/>
  <c r="D35" i="13"/>
  <c r="E36" i="13" a="1"/>
  <c r="E36" i="13" s="1"/>
  <c r="J36" i="13"/>
  <c r="O36" i="13"/>
  <c r="V36" i="13" a="1"/>
  <c r="V36" i="13" s="1"/>
  <c r="W36" i="13" s="1"/>
  <c r="H38" i="13"/>
  <c r="I38" i="13" a="1"/>
  <c r="I38" i="13" s="1"/>
  <c r="V40" i="13" a="1"/>
  <c r="V40" i="13" s="1"/>
  <c r="W40" i="13" s="1"/>
  <c r="E43" i="13" a="1"/>
  <c r="E43" i="13" s="1"/>
  <c r="Q43" i="13"/>
  <c r="F43" i="13" a="1"/>
  <c r="F43" i="13" s="1"/>
  <c r="D43" i="13"/>
  <c r="Z49" i="13"/>
  <c r="V50" i="13" a="1"/>
  <c r="V50" i="13" s="1"/>
  <c r="W50" i="13" s="1"/>
  <c r="D53" i="13"/>
  <c r="O53" i="13"/>
  <c r="F53" i="13" a="1"/>
  <c r="F53" i="13" s="1"/>
  <c r="E53" i="13" a="1"/>
  <c r="E53" i="13" s="1"/>
  <c r="Y53" i="13"/>
  <c r="Z53" i="13" s="1"/>
  <c r="Y56" i="13"/>
  <c r="D80" i="13"/>
  <c r="E80" i="13" a="1"/>
  <c r="E80" i="13" s="1"/>
  <c r="F80" i="13" a="1"/>
  <c r="F80" i="13" s="1"/>
  <c r="O80" i="13"/>
  <c r="Y95" i="13"/>
  <c r="Y85" i="13"/>
  <c r="Y98" i="13"/>
  <c r="Z98" i="13" s="1"/>
  <c r="Y82" i="13"/>
  <c r="Z82" i="13" s="1"/>
  <c r="Y52" i="13"/>
  <c r="Y48" i="13"/>
  <c r="Z48" i="13" s="1"/>
  <c r="Y41" i="13"/>
  <c r="Z41" i="13" s="1"/>
  <c r="Y44" i="13"/>
  <c r="Z44" i="13" s="1"/>
  <c r="Y81" i="13"/>
  <c r="Y46" i="13"/>
  <c r="Z46" i="13" s="1"/>
  <c r="G104" i="13"/>
  <c r="J127" i="13"/>
  <c r="J125" i="13"/>
  <c r="J123" i="13"/>
  <c r="J121" i="13"/>
  <c r="J119" i="13"/>
  <c r="J128" i="13"/>
  <c r="J126" i="13"/>
  <c r="J124" i="13"/>
  <c r="J122" i="13"/>
  <c r="J120" i="13"/>
  <c r="G105" i="13"/>
  <c r="G107" i="13"/>
  <c r="F7" i="13" a="1"/>
  <c r="F7" i="13" s="1"/>
  <c r="I7" i="13" a="1"/>
  <c r="I7" i="13" s="1"/>
  <c r="J152" i="13"/>
  <c r="J151" i="13"/>
  <c r="J150" i="13"/>
  <c r="J149" i="13"/>
  <c r="J148" i="13"/>
  <c r="J147" i="13"/>
  <c r="J146" i="13"/>
  <c r="J145" i="13"/>
  <c r="J144" i="13"/>
  <c r="J143" i="13"/>
  <c r="V8" i="13" a="1"/>
  <c r="V8" i="13" s="1"/>
  <c r="W8" i="13" s="1"/>
  <c r="V10" i="13" a="1"/>
  <c r="V10" i="13" s="1"/>
  <c r="W10" i="13" s="1"/>
  <c r="V13" i="13" a="1"/>
  <c r="V13" i="13" s="1"/>
  <c r="W13" i="13" s="1"/>
  <c r="Y13" i="13"/>
  <c r="Z13" i="13" s="1"/>
  <c r="V15" i="13" a="1"/>
  <c r="V15" i="13" s="1"/>
  <c r="W15" i="13" s="1"/>
  <c r="V17" i="13" a="1"/>
  <c r="V17" i="13" s="1"/>
  <c r="W17" i="13" s="1"/>
  <c r="V19" i="13" a="1"/>
  <c r="V19" i="13" s="1"/>
  <c r="W19" i="13" s="1"/>
  <c r="V21" i="13" a="1"/>
  <c r="V21" i="13" s="1"/>
  <c r="W21" i="13" s="1"/>
  <c r="V23" i="13" a="1"/>
  <c r="V23" i="13" s="1"/>
  <c r="W23" i="13" s="1"/>
  <c r="V25" i="13" a="1"/>
  <c r="V25" i="13" s="1"/>
  <c r="W25" i="13" s="1"/>
  <c r="Y25" i="13"/>
  <c r="Z25" i="13" s="1"/>
  <c r="V27" i="13" a="1"/>
  <c r="V27" i="13" s="1"/>
  <c r="W27" i="13" s="1"/>
  <c r="Y27" i="13"/>
  <c r="Z27" i="13" s="1"/>
  <c r="D28" i="13"/>
  <c r="Q28" i="13"/>
  <c r="V28" i="13" a="1"/>
  <c r="V28" i="13" s="1"/>
  <c r="W28" i="13" s="1"/>
  <c r="Y28" i="13"/>
  <c r="Z28" i="13" s="1"/>
  <c r="K29" i="13"/>
  <c r="H29" i="13"/>
  <c r="V29" i="13" a="1"/>
  <c r="V29" i="13" s="1"/>
  <c r="W29" i="13" s="1"/>
  <c r="A30" i="13" a="1"/>
  <c r="A30" i="13" s="1"/>
  <c r="J30" i="13" s="1"/>
  <c r="A31" i="13" a="1"/>
  <c r="A31" i="13" s="1"/>
  <c r="J31" i="13" s="1"/>
  <c r="O31" i="13"/>
  <c r="Z31" i="13"/>
  <c r="D32" i="13"/>
  <c r="Q32" i="13"/>
  <c r="V32" i="13" a="1"/>
  <c r="V32" i="13" s="1"/>
  <c r="W32" i="13" s="1"/>
  <c r="Y32" i="13"/>
  <c r="Z32" i="13" s="1"/>
  <c r="K33" i="13"/>
  <c r="H33" i="13"/>
  <c r="V33" i="13" a="1"/>
  <c r="V33" i="13" s="1"/>
  <c r="W33" i="13" s="1"/>
  <c r="A34" i="13" a="1"/>
  <c r="A34" i="13" s="1"/>
  <c r="E35" i="13" a="1"/>
  <c r="E35" i="13" s="1"/>
  <c r="M35" i="13"/>
  <c r="Y35" i="13"/>
  <c r="Z35" i="13" s="1"/>
  <c r="F36" i="13" a="1"/>
  <c r="F36" i="13" s="1"/>
  <c r="K36" i="13"/>
  <c r="Q36" i="13"/>
  <c r="K37" i="13"/>
  <c r="H37" i="13"/>
  <c r="A37" i="13" a="1"/>
  <c r="A37" i="13" s="1"/>
  <c r="J38" i="13"/>
  <c r="K38" i="13" s="1"/>
  <c r="Y39" i="13"/>
  <c r="Z39" i="13" s="1"/>
  <c r="O40" i="13"/>
  <c r="H43" i="13"/>
  <c r="I43" i="13" a="1"/>
  <c r="I43" i="13" s="1"/>
  <c r="A43" i="13" a="1"/>
  <c r="A43" i="13" s="1"/>
  <c r="J43" i="13"/>
  <c r="K43" i="13" s="1"/>
  <c r="D78" i="13"/>
  <c r="F78" i="13" a="1"/>
  <c r="F78" i="13" s="1"/>
  <c r="E78" i="13" a="1"/>
  <c r="E78" i="13" s="1"/>
  <c r="H78" i="13"/>
  <c r="Q34" i="13"/>
  <c r="K35" i="13"/>
  <c r="H35" i="13"/>
  <c r="O37" i="13"/>
  <c r="D38" i="13"/>
  <c r="E38" i="13" a="1"/>
  <c r="E38" i="13" s="1"/>
  <c r="F39" i="13" a="1"/>
  <c r="F39" i="13" s="1"/>
  <c r="Q40" i="13"/>
  <c r="H42" i="13"/>
  <c r="D44" i="13"/>
  <c r="F44" i="13" a="1"/>
  <c r="F44" i="13" s="1"/>
  <c r="O44" i="13"/>
  <c r="A46" i="13" a="1"/>
  <c r="A46" i="13" s="1"/>
  <c r="J46" i="13" s="1"/>
  <c r="K46" i="13" s="1"/>
  <c r="Q46" i="13"/>
  <c r="K47" i="13"/>
  <c r="H47" i="13"/>
  <c r="I47" i="13" a="1"/>
  <c r="I47" i="13" s="1"/>
  <c r="O47" i="13"/>
  <c r="M53" i="13"/>
  <c r="K54" i="13"/>
  <c r="H54" i="13"/>
  <c r="J54" i="13"/>
  <c r="A54" i="13" a="1"/>
  <c r="A54" i="13" s="1"/>
  <c r="D57" i="13"/>
  <c r="O57" i="13"/>
  <c r="F57" i="13" a="1"/>
  <c r="F57" i="13" s="1"/>
  <c r="H89" i="13"/>
  <c r="I89" i="13" a="1"/>
  <c r="I89" i="13" s="1"/>
  <c r="A89" i="13" a="1"/>
  <c r="A89" i="13" s="1"/>
  <c r="J89" i="13" s="1"/>
  <c r="D42" i="13"/>
  <c r="E42" i="13" a="1"/>
  <c r="E42" i="13" s="1"/>
  <c r="M52" i="13"/>
  <c r="E52" i="13" a="1"/>
  <c r="E52" i="13" s="1"/>
  <c r="D52" i="13"/>
  <c r="O52" i="13"/>
  <c r="Z52" i="13"/>
  <c r="J53" i="13"/>
  <c r="I53" i="13" a="1"/>
  <c r="I53" i="13" s="1"/>
  <c r="A53" i="13" a="1"/>
  <c r="A53" i="13" s="1"/>
  <c r="K55" i="13"/>
  <c r="K58" i="13"/>
  <c r="H58" i="13"/>
  <c r="J58" i="13"/>
  <c r="A58" i="13" a="1"/>
  <c r="A58" i="13" s="1"/>
  <c r="M60" i="13"/>
  <c r="E60" i="13" a="1"/>
  <c r="E60" i="13" s="1"/>
  <c r="D60" i="13"/>
  <c r="F60" i="13" a="1"/>
  <c r="F60" i="13" s="1"/>
  <c r="Q60" i="13"/>
  <c r="M64" i="13"/>
  <c r="E64" i="13" a="1"/>
  <c r="E64" i="13" s="1"/>
  <c r="D64" i="13"/>
  <c r="F64" i="13" a="1"/>
  <c r="F64" i="13" s="1"/>
  <c r="Q64" i="13"/>
  <c r="M68" i="13"/>
  <c r="E68" i="13" a="1"/>
  <c r="E68" i="13" s="1"/>
  <c r="D68" i="13"/>
  <c r="F68" i="13" a="1"/>
  <c r="F68" i="13" s="1"/>
  <c r="Q68" i="13"/>
  <c r="E73" i="13" a="1"/>
  <c r="E73" i="13" s="1"/>
  <c r="D73" i="13"/>
  <c r="F73" i="13" a="1"/>
  <c r="F73" i="13" s="1"/>
  <c r="K39" i="13"/>
  <c r="H39" i="13"/>
  <c r="I39" i="13" a="1"/>
  <c r="I39" i="13" s="1"/>
  <c r="O39" i="13"/>
  <c r="J40" i="13"/>
  <c r="K40" i="13" s="1"/>
  <c r="M40" i="13"/>
  <c r="K41" i="13"/>
  <c r="H41" i="13"/>
  <c r="J41" i="13"/>
  <c r="M43" i="13"/>
  <c r="D46" i="13"/>
  <c r="E46" i="13" a="1"/>
  <c r="E46" i="13" s="1"/>
  <c r="I46" i="13" a="1"/>
  <c r="I46" i="13" s="1"/>
  <c r="Z47" i="13"/>
  <c r="F52" i="13" a="1"/>
  <c r="F52" i="13" s="1"/>
  <c r="Q52" i="13"/>
  <c r="H53" i="13"/>
  <c r="Q53" i="13"/>
  <c r="M56" i="13"/>
  <c r="E56" i="13" a="1"/>
  <c r="E56" i="13" s="1"/>
  <c r="D56" i="13"/>
  <c r="O56" i="13"/>
  <c r="Z56" i="13"/>
  <c r="I57" i="13" a="1"/>
  <c r="I57" i="13" s="1"/>
  <c r="A57" i="13" a="1"/>
  <c r="A57" i="13" s="1"/>
  <c r="J57" i="13" s="1"/>
  <c r="I58" i="13" a="1"/>
  <c r="I58" i="13" s="1"/>
  <c r="K59" i="13"/>
  <c r="Z70" i="13"/>
  <c r="O60" i="13"/>
  <c r="Z60" i="13"/>
  <c r="D61" i="13"/>
  <c r="K61" i="13"/>
  <c r="Q61" i="13"/>
  <c r="K62" i="13"/>
  <c r="H62" i="13"/>
  <c r="O64" i="13"/>
  <c r="Z64" i="13"/>
  <c r="D65" i="13"/>
  <c r="K65" i="13"/>
  <c r="Q65" i="13"/>
  <c r="K66" i="13"/>
  <c r="H66" i="13"/>
  <c r="O68" i="13"/>
  <c r="Z68" i="13"/>
  <c r="D69" i="13"/>
  <c r="K69" i="13"/>
  <c r="Q69" i="13"/>
  <c r="H70" i="13"/>
  <c r="D71" i="13"/>
  <c r="H76" i="13"/>
  <c r="J76" i="13"/>
  <c r="I76" i="13" a="1"/>
  <c r="I76" i="13" s="1"/>
  <c r="K76" i="13"/>
  <c r="A76" i="13" a="1"/>
  <c r="A76" i="13" s="1"/>
  <c r="M38" i="13"/>
  <c r="M42" i="13"/>
  <c r="M46" i="13"/>
  <c r="J48" i="13"/>
  <c r="O50" i="13"/>
  <c r="Z50" i="13"/>
  <c r="D51" i="13"/>
  <c r="Q51" i="13"/>
  <c r="K52" i="13"/>
  <c r="H52" i="13"/>
  <c r="O54" i="13"/>
  <c r="Z54" i="13"/>
  <c r="D55" i="13"/>
  <c r="Q55" i="13"/>
  <c r="K56" i="13"/>
  <c r="H56" i="13"/>
  <c r="O58" i="13"/>
  <c r="Z58" i="13"/>
  <c r="D59" i="13"/>
  <c r="Q59" i="13"/>
  <c r="K60" i="13"/>
  <c r="H60" i="13"/>
  <c r="A61" i="13" a="1"/>
  <c r="A61" i="13" s="1"/>
  <c r="I61" i="13" a="1"/>
  <c r="I61" i="13" s="1"/>
  <c r="A62" i="13" a="1"/>
  <c r="A62" i="13" s="1"/>
  <c r="O62" i="13"/>
  <c r="Z62" i="13"/>
  <c r="D63" i="13"/>
  <c r="Q63" i="13"/>
  <c r="K64" i="13"/>
  <c r="H64" i="13"/>
  <c r="A65" i="13" a="1"/>
  <c r="A65" i="13" s="1"/>
  <c r="I65" i="13" a="1"/>
  <c r="I65" i="13" s="1"/>
  <c r="A66" i="13" a="1"/>
  <c r="A66" i="13" s="1"/>
  <c r="O66" i="13"/>
  <c r="D67" i="13"/>
  <c r="Q67" i="13"/>
  <c r="K68" i="13"/>
  <c r="H68" i="13"/>
  <c r="A69" i="13" a="1"/>
  <c r="A69" i="13" s="1"/>
  <c r="I69" i="13" a="1"/>
  <c r="I69" i="13" s="1"/>
  <c r="A70" i="13" a="1"/>
  <c r="A70" i="13" s="1"/>
  <c r="J70" i="13" s="1"/>
  <c r="O70" i="13"/>
  <c r="Z73" i="13"/>
  <c r="Q80" i="13"/>
  <c r="K81" i="13"/>
  <c r="H81" i="13"/>
  <c r="A81" i="13" a="1"/>
  <c r="A81" i="13" s="1"/>
  <c r="I81" i="13" a="1"/>
  <c r="I81" i="13" s="1"/>
  <c r="J81" i="13"/>
  <c r="D48" i="13"/>
  <c r="Q48" i="13"/>
  <c r="K49" i="13"/>
  <c r="H49" i="13"/>
  <c r="F61" i="13" a="1"/>
  <c r="F61" i="13" s="1"/>
  <c r="O61" i="13"/>
  <c r="J62" i="13"/>
  <c r="F65" i="13" a="1"/>
  <c r="F65" i="13" s="1"/>
  <c r="O65" i="13"/>
  <c r="J66" i="13"/>
  <c r="F69" i="13" a="1"/>
  <c r="F69" i="13" s="1"/>
  <c r="O69" i="13"/>
  <c r="O78" i="13"/>
  <c r="D84" i="13"/>
  <c r="E84" i="13" a="1"/>
  <c r="E84" i="13" s="1"/>
  <c r="O84" i="13"/>
  <c r="F84" i="13" a="1"/>
  <c r="F84" i="13" s="1"/>
  <c r="D87" i="13"/>
  <c r="F87" i="13" a="1"/>
  <c r="F87" i="13" s="1"/>
  <c r="E87" i="13" a="1"/>
  <c r="E87" i="13" s="1"/>
  <c r="K71" i="13"/>
  <c r="H71" i="13"/>
  <c r="A72" i="13" a="1"/>
  <c r="A72" i="13" s="1"/>
  <c r="J72" i="13" s="1"/>
  <c r="I72" i="13" a="1"/>
  <c r="I72" i="13" s="1"/>
  <c r="D74" i="13"/>
  <c r="F74" i="13" a="1"/>
  <c r="F74" i="13" s="1"/>
  <c r="H74" i="13"/>
  <c r="O74" i="13"/>
  <c r="I75" i="13" a="1"/>
  <c r="I75" i="13" s="1"/>
  <c r="Q76" i="13"/>
  <c r="K77" i="13"/>
  <c r="H77" i="13"/>
  <c r="I77" i="13" a="1"/>
  <c r="I77" i="13" s="1"/>
  <c r="O77" i="13"/>
  <c r="M78" i="13"/>
  <c r="K79" i="13"/>
  <c r="H79" i="13"/>
  <c r="J79" i="13"/>
  <c r="Z83" i="13"/>
  <c r="H85" i="13"/>
  <c r="A85" i="13" a="1"/>
  <c r="A85" i="13" s="1"/>
  <c r="I85" i="13" a="1"/>
  <c r="I85" i="13" s="1"/>
  <c r="D86" i="13"/>
  <c r="F86" i="13" a="1"/>
  <c r="F86" i="13" s="1"/>
  <c r="E86" i="13" a="1"/>
  <c r="E86" i="13" s="1"/>
  <c r="H90" i="13"/>
  <c r="I90" i="13" a="1"/>
  <c r="I90" i="13" s="1"/>
  <c r="A90" i="13" a="1"/>
  <c r="A90" i="13" s="1"/>
  <c r="J90" i="13" s="1"/>
  <c r="K90" i="13" s="1"/>
  <c r="Z71" i="13"/>
  <c r="D72" i="13"/>
  <c r="K72" i="13"/>
  <c r="Q72" i="13"/>
  <c r="K73" i="13"/>
  <c r="H73" i="13"/>
  <c r="M73" i="13"/>
  <c r="K74" i="13"/>
  <c r="D76" i="13"/>
  <c r="E76" i="13" a="1"/>
  <c r="E76" i="13" s="1"/>
  <c r="Z77" i="13"/>
  <c r="Q78" i="13"/>
  <c r="F81" i="13" a="1"/>
  <c r="F81" i="13" s="1"/>
  <c r="E81" i="13" a="1"/>
  <c r="E81" i="13" s="1"/>
  <c r="I84" i="13" a="1"/>
  <c r="I84" i="13" s="1"/>
  <c r="A84" i="13" a="1"/>
  <c r="A84" i="13" s="1"/>
  <c r="H84" i="13"/>
  <c r="J84" i="13"/>
  <c r="Q84" i="13"/>
  <c r="Q87" i="13"/>
  <c r="D88" i="13"/>
  <c r="F88" i="13" a="1"/>
  <c r="F88" i="13" s="1"/>
  <c r="E88" i="13" a="1"/>
  <c r="E88" i="13" s="1"/>
  <c r="Z89" i="13"/>
  <c r="D92" i="13"/>
  <c r="E92" i="13" a="1"/>
  <c r="E92" i="13" s="1"/>
  <c r="F92" i="13" a="1"/>
  <c r="F92" i="13" s="1"/>
  <c r="O92" i="13"/>
  <c r="E72" i="13" a="1"/>
  <c r="E72" i="13" s="1"/>
  <c r="M72" i="13"/>
  <c r="O73" i="13"/>
  <c r="K75" i="13"/>
  <c r="H75" i="13"/>
  <c r="J75" i="13"/>
  <c r="Z75" i="13"/>
  <c r="Z79" i="13"/>
  <c r="I80" i="13" a="1"/>
  <c r="I80" i="13" s="1"/>
  <c r="A80" i="13" a="1"/>
  <c r="A80" i="13" s="1"/>
  <c r="H80" i="13"/>
  <c r="J83" i="13"/>
  <c r="K84" i="13"/>
  <c r="H86" i="13"/>
  <c r="O86" i="13"/>
  <c r="K87" i="13"/>
  <c r="H87" i="13"/>
  <c r="O87" i="13"/>
  <c r="K88" i="13"/>
  <c r="H88" i="13"/>
  <c r="O88" i="13"/>
  <c r="Z91" i="13"/>
  <c r="M76" i="13"/>
  <c r="M80" i="13"/>
  <c r="J82" i="13"/>
  <c r="K82" i="13" s="1"/>
  <c r="M84" i="13"/>
  <c r="E85" i="13" a="1"/>
  <c r="E85" i="13" s="1"/>
  <c r="Z85" i="13"/>
  <c r="J86" i="13"/>
  <c r="K86" i="13" s="1"/>
  <c r="J87" i="13"/>
  <c r="Z87" i="13"/>
  <c r="J88" i="13"/>
  <c r="Q90" i="13"/>
  <c r="I92" i="13" a="1"/>
  <c r="I92" i="13" s="1"/>
  <c r="A92" i="13" a="1"/>
  <c r="A92" i="13" s="1"/>
  <c r="H92" i="13"/>
  <c r="J92" i="13"/>
  <c r="Q92" i="13"/>
  <c r="K93" i="13"/>
  <c r="H93" i="13"/>
  <c r="A93" i="13" a="1"/>
  <c r="A93" i="13" s="1"/>
  <c r="I93" i="13" a="1"/>
  <c r="I93" i="13" s="1"/>
  <c r="J93" i="13"/>
  <c r="O81" i="13"/>
  <c r="Z81" i="13"/>
  <c r="D82" i="13"/>
  <c r="Q82" i="13"/>
  <c r="K83" i="13"/>
  <c r="H83" i="13"/>
  <c r="O85" i="13"/>
  <c r="M86" i="13"/>
  <c r="M87" i="13"/>
  <c r="M88" i="13"/>
  <c r="D90" i="13"/>
  <c r="F90" i="13" a="1"/>
  <c r="F90" i="13" s="1"/>
  <c r="E90" i="13" a="1"/>
  <c r="E90" i="13" s="1"/>
  <c r="M90" i="13"/>
  <c r="I91" i="13" a="1"/>
  <c r="I91" i="13" s="1"/>
  <c r="E94" i="13" a="1"/>
  <c r="E94" i="13" s="1"/>
  <c r="H94" i="13"/>
  <c r="M94" i="13"/>
  <c r="I95" i="13" a="1"/>
  <c r="I95" i="13" s="1"/>
  <c r="K96" i="13"/>
  <c r="H96" i="13"/>
  <c r="I96" i="13" a="1"/>
  <c r="I96" i="13" s="1"/>
  <c r="Z96" i="13"/>
  <c r="K98" i="13"/>
  <c r="H98" i="13"/>
  <c r="I98" i="13" a="1"/>
  <c r="I98" i="13" s="1"/>
  <c r="K100" i="13"/>
  <c r="H100" i="13"/>
  <c r="I100" i="13" a="1"/>
  <c r="I100" i="13" s="1"/>
  <c r="M92" i="13"/>
  <c r="J94" i="13"/>
  <c r="K94" i="13" s="1"/>
  <c r="Z95" i="13"/>
  <c r="K97" i="13"/>
  <c r="H97" i="13"/>
  <c r="I97" i="13" a="1"/>
  <c r="I97" i="13" s="1"/>
  <c r="Z97" i="13"/>
  <c r="H99" i="13"/>
  <c r="I99" i="13" a="1"/>
  <c r="I99" i="13" s="1"/>
  <c r="Z99" i="13"/>
  <c r="K91" i="13"/>
  <c r="H91" i="13"/>
  <c r="Z93" i="13"/>
  <c r="D94" i="13"/>
  <c r="Q94" i="13"/>
  <c r="K95" i="13"/>
  <c r="H95" i="13"/>
  <c r="J99" i="13"/>
  <c r="K99" i="13" s="1"/>
  <c r="Q95" i="13"/>
  <c r="D96" i="13"/>
  <c r="Q96" i="13"/>
  <c r="D97" i="13"/>
  <c r="Q97" i="13"/>
  <c r="D98" i="13"/>
  <c r="Q98" i="13"/>
  <c r="D99" i="13"/>
  <c r="Q99" i="13"/>
  <c r="D100" i="13"/>
  <c r="Q100" i="13"/>
  <c r="AB25" i="1"/>
  <c r="K13" i="3"/>
  <c r="H150" i="13" a="1"/>
  <c r="H132" i="13" a="1"/>
  <c r="H131" i="13" a="1"/>
  <c r="H146" i="13" a="1"/>
  <c r="H133" i="13" a="1"/>
  <c r="H139" i="13" a="1"/>
  <c r="H152" i="13" a="1"/>
  <c r="H148" i="13" a="1"/>
  <c r="H144" i="13" a="1"/>
  <c r="H149" i="13" a="1"/>
  <c r="H136" i="13" a="1"/>
  <c r="H135" i="13" a="1"/>
  <c r="H145" i="13" a="1"/>
  <c r="H140" i="13" a="1"/>
  <c r="H134" i="13" a="1"/>
  <c r="H151" i="13" a="1"/>
  <c r="H138" i="13" a="1"/>
  <c r="H143" i="13" a="1"/>
  <c r="H137" i="13" a="1"/>
  <c r="H147" i="13" a="1"/>
  <c r="H147" i="13" l="1"/>
  <c r="K147" i="13" s="1"/>
  <c r="H137" i="13"/>
  <c r="K137" i="13" s="1"/>
  <c r="H143" i="13"/>
  <c r="K143" i="13" s="1"/>
  <c r="H138" i="13"/>
  <c r="K138" i="13" s="1"/>
  <c r="H151" i="13"/>
  <c r="K151" i="13" s="1"/>
  <c r="H134" i="13"/>
  <c r="K134" i="13" s="1"/>
  <c r="H140" i="13"/>
  <c r="K140" i="13" s="1"/>
  <c r="H145" i="13"/>
  <c r="K145" i="13" s="1"/>
  <c r="H135" i="13"/>
  <c r="K135" i="13" s="1"/>
  <c r="H136" i="13"/>
  <c r="K136" i="13" s="1"/>
  <c r="H149" i="13"/>
  <c r="K149" i="13" s="1"/>
  <c r="H144" i="13"/>
  <c r="K144" i="13" s="1"/>
  <c r="H148" i="13"/>
  <c r="K148" i="13" s="1"/>
  <c r="H152" i="13"/>
  <c r="K152" i="13" s="1"/>
  <c r="H139" i="13"/>
  <c r="K139" i="13" s="1"/>
  <c r="H133" i="13"/>
  <c r="K133" i="13" s="1"/>
  <c r="H146" i="13"/>
  <c r="K146" i="13" s="1"/>
  <c r="H131" i="13"/>
  <c r="K131" i="13" s="1"/>
  <c r="H132" i="13"/>
  <c r="K132" i="13" s="1"/>
  <c r="H150" i="13"/>
  <c r="K150" i="13" s="1"/>
  <c r="K124" i="13"/>
  <c r="K121" i="13"/>
  <c r="K126" i="13"/>
  <c r="K123" i="13"/>
  <c r="K31" i="13"/>
  <c r="K44" i="13"/>
  <c r="K70" i="13"/>
  <c r="K89" i="13"/>
  <c r="K120" i="13"/>
  <c r="K128" i="13"/>
  <c r="K125" i="13"/>
  <c r="K57" i="13"/>
  <c r="K30" i="13"/>
  <c r="J164" i="13"/>
  <c r="J163" i="13"/>
  <c r="J162" i="13"/>
  <c r="J161" i="13"/>
  <c r="J160" i="13"/>
  <c r="J159" i="13"/>
  <c r="J158" i="13"/>
  <c r="J157" i="13"/>
  <c r="J156" i="13"/>
  <c r="J155" i="13"/>
  <c r="W7" i="13"/>
  <c r="J85" i="13"/>
  <c r="K85" i="13" s="1"/>
  <c r="K122" i="13"/>
  <c r="K119" i="13"/>
  <c r="K127" i="13"/>
  <c r="DR5" i="9"/>
  <c r="BE87" i="10"/>
  <c r="H121" i="13" a="1"/>
  <c r="H123" i="13" a="1"/>
  <c r="H128" i="13" a="1"/>
  <c r="H158" i="13" a="1"/>
  <c r="H127" i="13" a="1"/>
  <c r="H156" i="13" a="1"/>
  <c r="H120" i="13" a="1"/>
  <c r="H163" i="13" a="1"/>
  <c r="H119" i="13" a="1"/>
  <c r="H124" i="13" a="1"/>
  <c r="H126" i="13" a="1"/>
  <c r="H125" i="13" a="1"/>
  <c r="H157" i="13" a="1"/>
  <c r="H164" i="13" a="1"/>
  <c r="H162" i="13" a="1"/>
  <c r="H160" i="13" a="1"/>
  <c r="H122" i="13" a="1"/>
  <c r="H161" i="13" a="1"/>
  <c r="H159" i="13" a="1"/>
  <c r="H155" i="13" a="1"/>
  <c r="H155" i="13" l="1"/>
  <c r="K155" i="13" s="1"/>
  <c r="H159" i="13"/>
  <c r="K159" i="13" s="1"/>
  <c r="H161" i="13"/>
  <c r="K161" i="13" s="1"/>
  <c r="H122" i="13"/>
  <c r="H160" i="13"/>
  <c r="K160" i="13" s="1"/>
  <c r="H162" i="13"/>
  <c r="K162" i="13" s="1"/>
  <c r="H164" i="13"/>
  <c r="K164" i="13" s="1"/>
  <c r="H157" i="13"/>
  <c r="K157" i="13" s="1"/>
  <c r="H125" i="13"/>
  <c r="H126" i="13"/>
  <c r="H124" i="13"/>
  <c r="H119" i="13"/>
  <c r="H163" i="13"/>
  <c r="K163" i="13" s="1"/>
  <c r="H120" i="13"/>
  <c r="H156" i="13"/>
  <c r="K156" i="13" s="1"/>
  <c r="H127" i="13"/>
  <c r="H158" i="13"/>
  <c r="K158" i="13" s="1"/>
  <c r="H128" i="13"/>
  <c r="H123" i="13"/>
  <c r="H121" i="13"/>
  <c r="AD74" i="4"/>
  <c r="AD77" i="4"/>
  <c r="AD80" i="4"/>
  <c r="AD83" i="4"/>
  <c r="AD86" i="4"/>
  <c r="AD89" i="4" s="1"/>
  <c r="AD7" i="4"/>
  <c r="AL32" i="1"/>
  <c r="AM32" i="1" s="1"/>
  <c r="E52" i="10"/>
  <c r="G52" i="10" s="1"/>
  <c r="I52" i="10"/>
  <c r="L52" i="10" s="1"/>
  <c r="O52" i="10"/>
  <c r="Q52" i="10" s="1"/>
  <c r="U52" i="10"/>
  <c r="V52" i="10" s="1"/>
  <c r="AA52" i="10"/>
  <c r="AD52" i="10" s="1"/>
  <c r="AG52" i="10"/>
  <c r="AJ52" i="10" s="1"/>
  <c r="AM52" i="10"/>
  <c r="AO52" i="10" s="1"/>
  <c r="AS52" i="10"/>
  <c r="AT52" i="10" s="1"/>
  <c r="AY52" i="10"/>
  <c r="BB52" i="10" s="1"/>
  <c r="BE52" i="10"/>
  <c r="BH52" i="10" s="1"/>
  <c r="C50" i="9"/>
  <c r="G50" i="9"/>
  <c r="J50" i="9" s="1"/>
  <c r="L50" i="9"/>
  <c r="N50" i="9"/>
  <c r="P50" i="9"/>
  <c r="X50" i="9"/>
  <c r="DQ5" i="9"/>
  <c r="Y50" i="9" s="1"/>
  <c r="AD9" i="4" a="1"/>
  <c r="AD9" i="4" s="1"/>
  <c r="AD10" i="4" a="1"/>
  <c r="AD10" i="4" s="1"/>
  <c r="AD11" i="4" a="1"/>
  <c r="AD11" i="4" s="1"/>
  <c r="AD12" i="4" a="1"/>
  <c r="AD12" i="4" s="1"/>
  <c r="AD13" i="4" a="1"/>
  <c r="AD13" i="4" s="1"/>
  <c r="AD14" i="4" a="1"/>
  <c r="AD14" i="4" s="1"/>
  <c r="AD15" i="4" a="1"/>
  <c r="AD15" i="4" s="1"/>
  <c r="AD16" i="4" a="1"/>
  <c r="AD16" i="4" s="1"/>
  <c r="AD17" i="4" a="1"/>
  <c r="AD17" i="4" s="1"/>
  <c r="AD18" i="4" a="1"/>
  <c r="AD18" i="4" s="1"/>
  <c r="AD19" i="4" a="1"/>
  <c r="AD19" i="4" s="1"/>
  <c r="AD20" i="4" a="1"/>
  <c r="AD20" i="4" s="1"/>
  <c r="AD21" i="4" a="1"/>
  <c r="AD21" i="4" s="1"/>
  <c r="AD22" i="4" a="1"/>
  <c r="AD22" i="4" s="1"/>
  <c r="AD23" i="4" a="1"/>
  <c r="AD23" i="4" s="1"/>
  <c r="AD24" i="4" a="1"/>
  <c r="AD24" i="4" s="1"/>
  <c r="AD25" i="4" a="1"/>
  <c r="AD25" i="4" s="1"/>
  <c r="AD26" i="4" a="1"/>
  <c r="AD26" i="4" s="1"/>
  <c r="AD27" i="4" a="1"/>
  <c r="AD27" i="4" s="1"/>
  <c r="AD28" i="4" a="1"/>
  <c r="AD28" i="4" s="1"/>
  <c r="AD29" i="4" a="1"/>
  <c r="AD29" i="4" s="1"/>
  <c r="AD30" i="4" a="1"/>
  <c r="AD30" i="4" s="1"/>
  <c r="AD31" i="4" a="1"/>
  <c r="AD31" i="4" s="1"/>
  <c r="AD32" i="4" a="1"/>
  <c r="AD32" i="4" s="1"/>
  <c r="AD33" i="4" a="1"/>
  <c r="AD33" i="4" s="1"/>
  <c r="AD34" i="4" a="1"/>
  <c r="AD34" i="4" s="1"/>
  <c r="AD35" i="4" a="1"/>
  <c r="AD35" i="4" s="1"/>
  <c r="AD36" i="4" a="1"/>
  <c r="AD36" i="4" s="1"/>
  <c r="AD37" i="4" a="1"/>
  <c r="AD37" i="4" s="1"/>
  <c r="AD38" i="4" a="1"/>
  <c r="AD38" i="4" s="1"/>
  <c r="AD39" i="4" a="1"/>
  <c r="AD39" i="4" s="1"/>
  <c r="AD40" i="4" a="1"/>
  <c r="AD40" i="4" s="1"/>
  <c r="AD41" i="4" a="1"/>
  <c r="AD41" i="4" s="1"/>
  <c r="AD42" i="4" a="1"/>
  <c r="AD42" i="4" s="1"/>
  <c r="AD43" i="4" a="1"/>
  <c r="AD43" i="4" s="1"/>
  <c r="AD44" i="4" a="1"/>
  <c r="AD44" i="4" s="1"/>
  <c r="AD45" i="4" a="1"/>
  <c r="AD45" i="4" s="1"/>
  <c r="AD46" i="4" a="1"/>
  <c r="AD46" i="4" s="1"/>
  <c r="AD47" i="4" a="1"/>
  <c r="AD47" i="4" s="1"/>
  <c r="AD48" i="4" a="1"/>
  <c r="AD48" i="4" s="1"/>
  <c r="AD49" i="4" a="1"/>
  <c r="AD49" i="4" s="1"/>
  <c r="AD50" i="4" a="1"/>
  <c r="AD50" i="4" s="1"/>
  <c r="AD51" i="4" a="1"/>
  <c r="AD51" i="4" s="1"/>
  <c r="AD52" i="4" a="1"/>
  <c r="AD52" i="4" s="1"/>
  <c r="AD53" i="4" a="1"/>
  <c r="AD53" i="4" s="1"/>
  <c r="AD54" i="4" a="1"/>
  <c r="AD54" i="4" s="1"/>
  <c r="AD55" i="4" a="1"/>
  <c r="AD55" i="4" s="1"/>
  <c r="AD56" i="4" a="1"/>
  <c r="AD56" i="4" s="1"/>
  <c r="AD57" i="4" a="1"/>
  <c r="AD57" i="4" s="1"/>
  <c r="AD58" i="4" a="1"/>
  <c r="AD58" i="4" s="1"/>
  <c r="AD59" i="4" a="1"/>
  <c r="AD59" i="4" s="1"/>
  <c r="AD60" i="4" a="1"/>
  <c r="AD60" i="4" s="1"/>
  <c r="AD61" i="4" a="1"/>
  <c r="AD61" i="4" s="1"/>
  <c r="AD62" i="4" a="1"/>
  <c r="AD62" i="4" s="1"/>
  <c r="AD63" i="4" a="1"/>
  <c r="AD63" i="4" s="1"/>
  <c r="AD64" i="4" a="1"/>
  <c r="AD64" i="4" s="1"/>
  <c r="AD65" i="4" a="1"/>
  <c r="AD65" i="4" s="1"/>
  <c r="AD66" i="4" a="1"/>
  <c r="AD66" i="4" s="1"/>
  <c r="AD67" i="4" a="1"/>
  <c r="AD67" i="4" s="1"/>
  <c r="C36" i="4" a="1"/>
  <c r="C36" i="4" s="1"/>
  <c r="D36" i="4" a="1"/>
  <c r="D36" i="4" s="1"/>
  <c r="E36" i="4" a="1"/>
  <c r="E36" i="4" s="1"/>
  <c r="F36" i="4" a="1"/>
  <c r="F36" i="4" s="1"/>
  <c r="G36" i="4" a="1"/>
  <c r="G36" i="4" s="1"/>
  <c r="H36" i="4" a="1"/>
  <c r="H36" i="4" s="1"/>
  <c r="I36" i="4" a="1"/>
  <c r="I36" i="4" s="1"/>
  <c r="J36" i="4" a="1"/>
  <c r="J36" i="4" s="1"/>
  <c r="K36" i="4" a="1"/>
  <c r="K36" i="4" s="1"/>
  <c r="L36" i="4" a="1"/>
  <c r="L36" i="4" s="1"/>
  <c r="M36" i="4" a="1"/>
  <c r="M36" i="4" s="1"/>
  <c r="N36" i="4" a="1"/>
  <c r="N36" i="4" s="1"/>
  <c r="O36" i="4" a="1"/>
  <c r="O36" i="4" s="1"/>
  <c r="P36" i="4" a="1"/>
  <c r="P36" i="4" s="1"/>
  <c r="Q36" i="4" a="1"/>
  <c r="Q36" i="4" s="1"/>
  <c r="R36" i="4" a="1"/>
  <c r="R36" i="4" s="1"/>
  <c r="S36" i="4" a="1"/>
  <c r="S36" i="4" s="1"/>
  <c r="T36" i="4" a="1"/>
  <c r="T36" i="4" s="1"/>
  <c r="U36" i="4" a="1"/>
  <c r="U36" i="4" s="1"/>
  <c r="V36" i="4" a="1"/>
  <c r="V36" i="4" s="1"/>
  <c r="W36" i="4" a="1"/>
  <c r="W36" i="4" s="1"/>
  <c r="X36" i="4" a="1"/>
  <c r="X36" i="4" s="1"/>
  <c r="Y36" i="4" a="1"/>
  <c r="Y36" i="4" s="1"/>
  <c r="Z36" i="4" a="1"/>
  <c r="Z36" i="4" s="1"/>
  <c r="AA36" i="4" a="1"/>
  <c r="AA36" i="4" s="1"/>
  <c r="AB36" i="4" a="1"/>
  <c r="AB36" i="4" s="1"/>
  <c r="AC36" i="4" a="1"/>
  <c r="AC36" i="4" s="1"/>
  <c r="AE36" i="4" a="1"/>
  <c r="AE36" i="4" s="1"/>
  <c r="AF36" i="4" a="1"/>
  <c r="AF36" i="4" s="1"/>
  <c r="AG36" i="4" a="1"/>
  <c r="AG36" i="4" s="1"/>
  <c r="AH36" i="4" a="1"/>
  <c r="AH36" i="4" s="1"/>
  <c r="AI36" i="4" a="1"/>
  <c r="AI36" i="4" s="1"/>
  <c r="AJ36" i="4" a="1"/>
  <c r="AJ36" i="4" s="1"/>
  <c r="AK36" i="4" a="1"/>
  <c r="AK36" i="4" s="1"/>
  <c r="AL36" i="4" a="1"/>
  <c r="AL36" i="4" s="1"/>
  <c r="AM36" i="4" a="1"/>
  <c r="AM36" i="4" s="1"/>
  <c r="AN36" i="4" a="1"/>
  <c r="AN36" i="4" s="1"/>
  <c r="AO36" i="4" a="1"/>
  <c r="AO36" i="4" s="1"/>
  <c r="AP36" i="4" a="1"/>
  <c r="AP36" i="4" s="1"/>
  <c r="AQ36" i="4" a="1"/>
  <c r="AQ36" i="4" s="1"/>
  <c r="AR36" i="4" a="1"/>
  <c r="AR36" i="4" s="1"/>
  <c r="AS36" i="4" a="1"/>
  <c r="AS36" i="4" s="1"/>
  <c r="AT36" i="4" a="1"/>
  <c r="AT36" i="4" s="1"/>
  <c r="AU36" i="4" a="1"/>
  <c r="AU36" i="4" s="1"/>
  <c r="AV36" i="4" a="1"/>
  <c r="AV36" i="4" s="1"/>
  <c r="AW36" i="4" a="1"/>
  <c r="AW36" i="4" s="1"/>
  <c r="AX36" i="4" a="1"/>
  <c r="AX36" i="4" s="1"/>
  <c r="AY36" i="4" a="1"/>
  <c r="AY36" i="4" s="1"/>
  <c r="AZ36" i="4" a="1"/>
  <c r="AZ36" i="4" s="1"/>
  <c r="BA36" i="4" a="1"/>
  <c r="BA36" i="4" s="1"/>
  <c r="BB36" i="4" a="1"/>
  <c r="BB36" i="4" s="1"/>
  <c r="BC36" i="4" a="1"/>
  <c r="BC36" i="4" s="1"/>
  <c r="BD36" i="4" a="1"/>
  <c r="BD36" i="4" s="1"/>
  <c r="BE36" i="4" a="1"/>
  <c r="BE36" i="4" s="1"/>
  <c r="BF36" i="4" a="1"/>
  <c r="BF36" i="4" s="1"/>
  <c r="BG36" i="4" a="1"/>
  <c r="BG36" i="4" s="1"/>
  <c r="BH36" i="4" a="1"/>
  <c r="BH36" i="4" s="1"/>
  <c r="BI36" i="4" a="1"/>
  <c r="BI36" i="4" s="1"/>
  <c r="BJ36" i="4"/>
  <c r="AD73" i="4"/>
  <c r="W31" i="1"/>
  <c r="X31" i="1"/>
  <c r="Z31" i="1" s="1"/>
  <c r="AA31" i="1"/>
  <c r="AB31" i="1"/>
  <c r="W32" i="1"/>
  <c r="AP32" i="1" s="1"/>
  <c r="X32" i="1"/>
  <c r="Y32" i="1" s="1"/>
  <c r="AA32" i="1"/>
  <c r="AB32" i="1"/>
  <c r="M50" i="9" l="1"/>
  <c r="BA52" i="10"/>
  <c r="AC52" i="10"/>
  <c r="AZ52" i="10"/>
  <c r="AH52" i="10"/>
  <c r="AB52" i="10"/>
  <c r="J52" i="10"/>
  <c r="BC52" i="10"/>
  <c r="AE52" i="10"/>
  <c r="AV52" i="10"/>
  <c r="X52" i="10"/>
  <c r="Q50" i="9"/>
  <c r="AU52" i="10"/>
  <c r="W52" i="10"/>
  <c r="AW52" i="10"/>
  <c r="Y52" i="10"/>
  <c r="Z50" i="9"/>
  <c r="H50" i="9"/>
  <c r="O50" i="9"/>
  <c r="E50" i="9" a="1"/>
  <c r="E50" i="9" s="1"/>
  <c r="AQ32" i="1"/>
  <c r="S52" i="10"/>
  <c r="AP52" i="10"/>
  <c r="AK52" i="10"/>
  <c r="R52" i="10"/>
  <c r="M52" i="10"/>
  <c r="BG52" i="10"/>
  <c r="AN52" i="10"/>
  <c r="AI52" i="10"/>
  <c r="P52" i="10"/>
  <c r="K52" i="10"/>
  <c r="F52" i="10"/>
  <c r="AQ52" i="10"/>
  <c r="BI52" i="10"/>
  <c r="I50" i="9" a="1"/>
  <c r="I50" i="9" s="1"/>
  <c r="F50" i="9" a="1"/>
  <c r="F50" i="9" s="1"/>
  <c r="K50" i="9"/>
  <c r="Y31" i="1"/>
  <c r="Z32" i="1"/>
  <c r="I15" i="10"/>
  <c r="L15" i="10" l="1"/>
  <c r="K15" i="10"/>
  <c r="BE10" i="10" l="1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8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0" i="10"/>
  <c r="BE81" i="10"/>
  <c r="BE82" i="10"/>
  <c r="BE83" i="10"/>
  <c r="BE84" i="10"/>
  <c r="BE85" i="10"/>
  <c r="BE86" i="10"/>
  <c r="BE88" i="10"/>
  <c r="BE89" i="10"/>
  <c r="BE90" i="10"/>
  <c r="BE91" i="10"/>
  <c r="BE92" i="10"/>
  <c r="BE93" i="10"/>
  <c r="BE94" i="10"/>
  <c r="BE95" i="10"/>
  <c r="BE96" i="10"/>
  <c r="BE97" i="10"/>
  <c r="BE98" i="10"/>
  <c r="BE99" i="10"/>
  <c r="BE100" i="10"/>
  <c r="BE101" i="10"/>
  <c r="BE102" i="10"/>
  <c r="BE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Y99" i="10"/>
  <c r="AY100" i="10"/>
  <c r="AY101" i="10"/>
  <c r="AY102" i="10"/>
  <c r="AY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S99" i="10"/>
  <c r="AS100" i="10"/>
  <c r="AS101" i="10"/>
  <c r="AS102" i="10"/>
  <c r="AS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M99" i="10"/>
  <c r="AM100" i="10"/>
  <c r="AM101" i="10"/>
  <c r="AM102" i="10"/>
  <c r="AM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G99" i="10"/>
  <c r="AG100" i="10"/>
  <c r="AG101" i="10"/>
  <c r="AG102" i="10"/>
  <c r="AG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A99" i="10"/>
  <c r="AA100" i="10"/>
  <c r="AA101" i="10"/>
  <c r="AA102" i="10"/>
  <c r="AA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U99" i="10"/>
  <c r="U100" i="10"/>
  <c r="U101" i="10"/>
  <c r="U102" i="10"/>
  <c r="U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9" i="10"/>
  <c r="F75" i="4" l="1" a="1"/>
  <c r="F75" i="4" s="1"/>
  <c r="J75" i="4" a="1"/>
  <c r="J75" i="4" s="1"/>
  <c r="N75" i="4" a="1"/>
  <c r="N75" i="4" s="1"/>
  <c r="R75" i="4" a="1"/>
  <c r="R75" i="4" s="1"/>
  <c r="V75" i="4" a="1"/>
  <c r="V75" i="4" s="1"/>
  <c r="Z75" i="4" a="1"/>
  <c r="Z75" i="4" s="1"/>
  <c r="AD75" i="4" a="1"/>
  <c r="AD75" i="4" s="1"/>
  <c r="AH75" i="4" a="1"/>
  <c r="AH75" i="4" s="1"/>
  <c r="AL75" i="4" a="1"/>
  <c r="AL75" i="4" s="1"/>
  <c r="AP75" i="4" a="1"/>
  <c r="AP75" i="4" s="1"/>
  <c r="AT75" i="4" a="1"/>
  <c r="AT75" i="4" s="1"/>
  <c r="AX75" i="4" a="1"/>
  <c r="AX75" i="4" s="1"/>
  <c r="BB75" i="4" a="1"/>
  <c r="BB75" i="4" s="1"/>
  <c r="BF75" i="4" a="1"/>
  <c r="BF75" i="4" s="1"/>
  <c r="BE75" i="4" a="1"/>
  <c r="BE75" i="4" s="1"/>
  <c r="C75" i="4" a="1"/>
  <c r="C75" i="4" s="1"/>
  <c r="G75" i="4" a="1"/>
  <c r="G75" i="4" s="1"/>
  <c r="K75" i="4" a="1"/>
  <c r="K75" i="4" s="1"/>
  <c r="O75" i="4" a="1"/>
  <c r="O75" i="4" s="1"/>
  <c r="S75" i="4" a="1"/>
  <c r="S75" i="4" s="1"/>
  <c r="W75" i="4" a="1"/>
  <c r="W75" i="4" s="1"/>
  <c r="AA75" i="4" a="1"/>
  <c r="AA75" i="4" s="1"/>
  <c r="AE75" i="4" a="1"/>
  <c r="AE75" i="4" s="1"/>
  <c r="AI75" i="4" a="1"/>
  <c r="AI75" i="4" s="1"/>
  <c r="AM75" i="4" a="1"/>
  <c r="AM75" i="4" s="1"/>
  <c r="AQ75" i="4" a="1"/>
  <c r="AQ75" i="4" s="1"/>
  <c r="AU75" i="4" a="1"/>
  <c r="AU75" i="4" s="1"/>
  <c r="AY75" i="4" a="1"/>
  <c r="AY75" i="4" s="1"/>
  <c r="BC75" i="4" a="1"/>
  <c r="BC75" i="4" s="1"/>
  <c r="BG75" i="4" a="1"/>
  <c r="BG75" i="4" s="1"/>
  <c r="D75" i="4" a="1"/>
  <c r="D75" i="4" s="1"/>
  <c r="H75" i="4" a="1"/>
  <c r="H75" i="4" s="1"/>
  <c r="L75" i="4" a="1"/>
  <c r="L75" i="4" s="1"/>
  <c r="P75" i="4" a="1"/>
  <c r="P75" i="4" s="1"/>
  <c r="T75" i="4" a="1"/>
  <c r="T75" i="4" s="1"/>
  <c r="X75" i="4" a="1"/>
  <c r="X75" i="4" s="1"/>
  <c r="AB75" i="4" a="1"/>
  <c r="AB75" i="4" s="1"/>
  <c r="AF75" i="4" a="1"/>
  <c r="AF75" i="4" s="1"/>
  <c r="AJ75" i="4" a="1"/>
  <c r="AJ75" i="4" s="1"/>
  <c r="AN75" i="4" a="1"/>
  <c r="AN75" i="4" s="1"/>
  <c r="AR75" i="4" a="1"/>
  <c r="AR75" i="4" s="1"/>
  <c r="AV75" i="4" a="1"/>
  <c r="AV75" i="4" s="1"/>
  <c r="AZ75" i="4" a="1"/>
  <c r="AZ75" i="4" s="1"/>
  <c r="BD75" i="4" a="1"/>
  <c r="BD75" i="4" s="1"/>
  <c r="BH75" i="4" a="1"/>
  <c r="BH75" i="4" s="1"/>
  <c r="BI75" i="4" a="1"/>
  <c r="BI75" i="4" s="1"/>
  <c r="E75" i="4" a="1"/>
  <c r="E75" i="4" s="1"/>
  <c r="I75" i="4" a="1"/>
  <c r="I75" i="4" s="1"/>
  <c r="M75" i="4" a="1"/>
  <c r="M75" i="4" s="1"/>
  <c r="Q75" i="4" a="1"/>
  <c r="Q75" i="4" s="1"/>
  <c r="U75" i="4" a="1"/>
  <c r="U75" i="4" s="1"/>
  <c r="Y75" i="4" a="1"/>
  <c r="Y75" i="4" s="1"/>
  <c r="AC75" i="4" a="1"/>
  <c r="AC75" i="4" s="1"/>
  <c r="AG75" i="4" a="1"/>
  <c r="AG75" i="4" s="1"/>
  <c r="AK75" i="4" a="1"/>
  <c r="AK75" i="4" s="1"/>
  <c r="AO75" i="4" a="1"/>
  <c r="AO75" i="4" s="1"/>
  <c r="AS75" i="4" a="1"/>
  <c r="AS75" i="4" s="1"/>
  <c r="AW75" i="4" a="1"/>
  <c r="AW75" i="4" s="1"/>
  <c r="BA75" i="4" a="1"/>
  <c r="BA75" i="4" s="1"/>
  <c r="D87" i="4" a="1"/>
  <c r="D87" i="4" s="1"/>
  <c r="H87" i="4" a="1"/>
  <c r="H87" i="4" s="1"/>
  <c r="L87" i="4" a="1"/>
  <c r="L87" i="4" s="1"/>
  <c r="P87" i="4" a="1"/>
  <c r="P87" i="4" s="1"/>
  <c r="T87" i="4" a="1"/>
  <c r="T87" i="4" s="1"/>
  <c r="X87" i="4" a="1"/>
  <c r="X87" i="4" s="1"/>
  <c r="AB87" i="4" a="1"/>
  <c r="AB87" i="4" s="1"/>
  <c r="AF87" i="4" a="1"/>
  <c r="AF87" i="4" s="1"/>
  <c r="AJ87" i="4" a="1"/>
  <c r="AJ87" i="4" s="1"/>
  <c r="AN87" i="4" a="1"/>
  <c r="AN87" i="4" s="1"/>
  <c r="AR87" i="4" a="1"/>
  <c r="AR87" i="4" s="1"/>
  <c r="AV87" i="4" a="1"/>
  <c r="AV87" i="4" s="1"/>
  <c r="AZ87" i="4" a="1"/>
  <c r="AZ87" i="4" s="1"/>
  <c r="BD87" i="4" a="1"/>
  <c r="BD87" i="4" s="1"/>
  <c r="BH87" i="4" a="1"/>
  <c r="BH87" i="4" s="1"/>
  <c r="J87" i="4" a="1"/>
  <c r="J87" i="4" s="1"/>
  <c r="V87" i="4" a="1"/>
  <c r="V87" i="4" s="1"/>
  <c r="AH87" i="4" a="1"/>
  <c r="AH87" i="4" s="1"/>
  <c r="AT87" i="4" a="1"/>
  <c r="AT87" i="4" s="1"/>
  <c r="BF87" i="4" a="1"/>
  <c r="BF87" i="4" s="1"/>
  <c r="E87" i="4" a="1"/>
  <c r="E87" i="4" s="1"/>
  <c r="I87" i="4" a="1"/>
  <c r="I87" i="4" s="1"/>
  <c r="M87" i="4" a="1"/>
  <c r="M87" i="4" s="1"/>
  <c r="Q87" i="4" a="1"/>
  <c r="Q87" i="4" s="1"/>
  <c r="U87" i="4" a="1"/>
  <c r="U87" i="4" s="1"/>
  <c r="Y87" i="4" a="1"/>
  <c r="Y87" i="4" s="1"/>
  <c r="AC87" i="4" a="1"/>
  <c r="AC87" i="4" s="1"/>
  <c r="AG87" i="4" a="1"/>
  <c r="AG87" i="4" s="1"/>
  <c r="AK87" i="4" a="1"/>
  <c r="AK87" i="4" s="1"/>
  <c r="AO87" i="4" a="1"/>
  <c r="AO87" i="4" s="1"/>
  <c r="AS87" i="4" a="1"/>
  <c r="AS87" i="4" s="1"/>
  <c r="AW87" i="4" a="1"/>
  <c r="AW87" i="4" s="1"/>
  <c r="BA87" i="4" a="1"/>
  <c r="BA87" i="4" s="1"/>
  <c r="BE87" i="4" a="1"/>
  <c r="BE87" i="4" s="1"/>
  <c r="BI87" i="4" a="1"/>
  <c r="BI87" i="4" s="1"/>
  <c r="N87" i="4" a="1"/>
  <c r="N87" i="4" s="1"/>
  <c r="Z87" i="4" a="1"/>
  <c r="Z87" i="4" s="1"/>
  <c r="AL87" i="4" a="1"/>
  <c r="AL87" i="4" s="1"/>
  <c r="AX87" i="4" a="1"/>
  <c r="AX87" i="4" s="1"/>
  <c r="C87" i="4" a="1"/>
  <c r="C87" i="4" s="1"/>
  <c r="G87" i="4" a="1"/>
  <c r="G87" i="4" s="1"/>
  <c r="K87" i="4" a="1"/>
  <c r="K87" i="4" s="1"/>
  <c r="O87" i="4" a="1"/>
  <c r="O87" i="4" s="1"/>
  <c r="S87" i="4" a="1"/>
  <c r="S87" i="4" s="1"/>
  <c r="W87" i="4" a="1"/>
  <c r="W87" i="4" s="1"/>
  <c r="AA87" i="4" a="1"/>
  <c r="AA87" i="4" s="1"/>
  <c r="AE87" i="4" a="1"/>
  <c r="AE87" i="4" s="1"/>
  <c r="AI87" i="4" a="1"/>
  <c r="AI87" i="4" s="1"/>
  <c r="AM87" i="4" a="1"/>
  <c r="AM87" i="4" s="1"/>
  <c r="AQ87" i="4" a="1"/>
  <c r="AQ87" i="4" s="1"/>
  <c r="AU87" i="4" a="1"/>
  <c r="AU87" i="4" s="1"/>
  <c r="AY87" i="4" a="1"/>
  <c r="AY87" i="4" s="1"/>
  <c r="BC87" i="4" a="1"/>
  <c r="BC87" i="4" s="1"/>
  <c r="BG87" i="4" a="1"/>
  <c r="BG87" i="4" s="1"/>
  <c r="F87" i="4" a="1"/>
  <c r="F87" i="4" s="1"/>
  <c r="R87" i="4" a="1"/>
  <c r="R87" i="4" s="1"/>
  <c r="AD87" i="4" a="1"/>
  <c r="AD87" i="4" s="1"/>
  <c r="AP87" i="4" a="1"/>
  <c r="AP87" i="4" s="1"/>
  <c r="BB87" i="4" a="1"/>
  <c r="BB87" i="4" s="1"/>
  <c r="F78" i="4" a="1"/>
  <c r="F78" i="4" s="1"/>
  <c r="K78" i="4" a="1"/>
  <c r="K78" i="4" s="1"/>
  <c r="N78" i="4" a="1"/>
  <c r="N78" i="4" s="1"/>
  <c r="S78" i="4" a="1"/>
  <c r="S78" i="4" s="1"/>
  <c r="V78" i="4" a="1"/>
  <c r="V78" i="4" s="1"/>
  <c r="AA78" i="4" a="1"/>
  <c r="AA78" i="4" s="1"/>
  <c r="AD78" i="4" a="1"/>
  <c r="AD78" i="4" s="1"/>
  <c r="AI78" i="4" a="1"/>
  <c r="AI78" i="4" s="1"/>
  <c r="AL78" i="4" a="1"/>
  <c r="AL78" i="4" s="1"/>
  <c r="AQ78" i="4" a="1"/>
  <c r="AQ78" i="4" s="1"/>
  <c r="AT78" i="4" a="1"/>
  <c r="AT78" i="4" s="1"/>
  <c r="AY78" i="4" a="1"/>
  <c r="AY78" i="4" s="1"/>
  <c r="BB78" i="4" a="1"/>
  <c r="BB78" i="4" s="1"/>
  <c r="BG78" i="4" a="1"/>
  <c r="BG78" i="4" s="1"/>
  <c r="C78" i="4" a="1"/>
  <c r="C78" i="4" s="1"/>
  <c r="D78" i="4" a="1"/>
  <c r="D78" i="4" s="1"/>
  <c r="I78" i="4" a="1"/>
  <c r="I78" i="4" s="1"/>
  <c r="L78" i="4" a="1"/>
  <c r="L78" i="4" s="1"/>
  <c r="Q78" i="4" a="1"/>
  <c r="Q78" i="4" s="1"/>
  <c r="T78" i="4" a="1"/>
  <c r="T78" i="4" s="1"/>
  <c r="Y78" i="4" a="1"/>
  <c r="Y78" i="4" s="1"/>
  <c r="AB78" i="4" a="1"/>
  <c r="AB78" i="4" s="1"/>
  <c r="AG78" i="4" a="1"/>
  <c r="AG78" i="4" s="1"/>
  <c r="AJ78" i="4" a="1"/>
  <c r="AJ78" i="4" s="1"/>
  <c r="AO78" i="4" a="1"/>
  <c r="AO78" i="4" s="1"/>
  <c r="AR78" i="4" a="1"/>
  <c r="AR78" i="4" s="1"/>
  <c r="AW78" i="4" a="1"/>
  <c r="AW78" i="4" s="1"/>
  <c r="AZ78" i="4" a="1"/>
  <c r="AZ78" i="4" s="1"/>
  <c r="BE78" i="4" a="1"/>
  <c r="BE78" i="4" s="1"/>
  <c r="BH78" i="4" a="1"/>
  <c r="BH78" i="4" s="1"/>
  <c r="G78" i="4" a="1"/>
  <c r="G78" i="4" s="1"/>
  <c r="J78" i="4" a="1"/>
  <c r="J78" i="4" s="1"/>
  <c r="O78" i="4" a="1"/>
  <c r="O78" i="4" s="1"/>
  <c r="R78" i="4" a="1"/>
  <c r="R78" i="4" s="1"/>
  <c r="W78" i="4" a="1"/>
  <c r="W78" i="4" s="1"/>
  <c r="Z78" i="4" a="1"/>
  <c r="Z78" i="4" s="1"/>
  <c r="AE78" i="4" a="1"/>
  <c r="AE78" i="4" s="1"/>
  <c r="AH78" i="4" a="1"/>
  <c r="AH78" i="4" s="1"/>
  <c r="AM78" i="4" a="1"/>
  <c r="AM78" i="4" s="1"/>
  <c r="AP78" i="4" a="1"/>
  <c r="AP78" i="4" s="1"/>
  <c r="AU78" i="4" a="1"/>
  <c r="AU78" i="4" s="1"/>
  <c r="AX78" i="4" a="1"/>
  <c r="AX78" i="4" s="1"/>
  <c r="BC78" i="4" a="1"/>
  <c r="BC78" i="4" s="1"/>
  <c r="BF78" i="4" a="1"/>
  <c r="BF78" i="4" s="1"/>
  <c r="E78" i="4" a="1"/>
  <c r="E78" i="4" s="1"/>
  <c r="H78" i="4" a="1"/>
  <c r="H78" i="4" s="1"/>
  <c r="M78" i="4" a="1"/>
  <c r="M78" i="4" s="1"/>
  <c r="P78" i="4" a="1"/>
  <c r="P78" i="4" s="1"/>
  <c r="U78" i="4" a="1"/>
  <c r="U78" i="4" s="1"/>
  <c r="X78" i="4" a="1"/>
  <c r="X78" i="4" s="1"/>
  <c r="AC78" i="4" a="1"/>
  <c r="AC78" i="4" s="1"/>
  <c r="AF78" i="4" a="1"/>
  <c r="AF78" i="4" s="1"/>
  <c r="AK78" i="4" a="1"/>
  <c r="AK78" i="4" s="1"/>
  <c r="AN78" i="4" a="1"/>
  <c r="AN78" i="4" s="1"/>
  <c r="AS78" i="4" a="1"/>
  <c r="AS78" i="4" s="1"/>
  <c r="AV78" i="4" a="1"/>
  <c r="AV78" i="4" s="1"/>
  <c r="BA78" i="4" a="1"/>
  <c r="BA78" i="4" s="1"/>
  <c r="BD78" i="4" a="1"/>
  <c r="BD78" i="4" s="1"/>
  <c r="BI78" i="4" a="1"/>
  <c r="BI78" i="4" s="1"/>
  <c r="F81" i="4" a="1"/>
  <c r="F81" i="4" s="1"/>
  <c r="J81" i="4" a="1"/>
  <c r="J81" i="4" s="1"/>
  <c r="N81" i="4" a="1"/>
  <c r="N81" i="4" s="1"/>
  <c r="R81" i="4" a="1"/>
  <c r="R81" i="4" s="1"/>
  <c r="V81" i="4" a="1"/>
  <c r="V81" i="4" s="1"/>
  <c r="Z81" i="4" a="1"/>
  <c r="Z81" i="4" s="1"/>
  <c r="AD81" i="4" a="1"/>
  <c r="AD81" i="4" s="1"/>
  <c r="AH81" i="4" a="1"/>
  <c r="AH81" i="4" s="1"/>
  <c r="AL81" i="4" a="1"/>
  <c r="AL81" i="4" s="1"/>
  <c r="AP81" i="4" a="1"/>
  <c r="AP81" i="4" s="1"/>
  <c r="AT81" i="4" a="1"/>
  <c r="AT81" i="4" s="1"/>
  <c r="AX81" i="4" a="1"/>
  <c r="AX81" i="4" s="1"/>
  <c r="BB81" i="4" a="1"/>
  <c r="BB81" i="4" s="1"/>
  <c r="BF81" i="4" a="1"/>
  <c r="BF81" i="4" s="1"/>
  <c r="C81" i="4" a="1"/>
  <c r="C81" i="4" s="1"/>
  <c r="G81" i="4" a="1"/>
  <c r="G81" i="4" s="1"/>
  <c r="K81" i="4" a="1"/>
  <c r="K81" i="4" s="1"/>
  <c r="O81" i="4" a="1"/>
  <c r="O81" i="4" s="1"/>
  <c r="S81" i="4" a="1"/>
  <c r="S81" i="4" s="1"/>
  <c r="W81" i="4" a="1"/>
  <c r="W81" i="4" s="1"/>
  <c r="AA81" i="4" a="1"/>
  <c r="AA81" i="4" s="1"/>
  <c r="AE81" i="4" a="1"/>
  <c r="AE81" i="4" s="1"/>
  <c r="AI81" i="4" a="1"/>
  <c r="AI81" i="4" s="1"/>
  <c r="AM81" i="4" a="1"/>
  <c r="AM81" i="4" s="1"/>
  <c r="AQ81" i="4" a="1"/>
  <c r="AQ81" i="4" s="1"/>
  <c r="AU81" i="4" a="1"/>
  <c r="AU81" i="4" s="1"/>
  <c r="AY81" i="4" a="1"/>
  <c r="AY81" i="4" s="1"/>
  <c r="BC81" i="4" a="1"/>
  <c r="BC81" i="4" s="1"/>
  <c r="BG81" i="4" a="1"/>
  <c r="BG81" i="4" s="1"/>
  <c r="D81" i="4" a="1"/>
  <c r="D81" i="4" s="1"/>
  <c r="H81" i="4" a="1"/>
  <c r="H81" i="4" s="1"/>
  <c r="L81" i="4" a="1"/>
  <c r="L81" i="4" s="1"/>
  <c r="P81" i="4" a="1"/>
  <c r="P81" i="4" s="1"/>
  <c r="T81" i="4" a="1"/>
  <c r="T81" i="4" s="1"/>
  <c r="X81" i="4" a="1"/>
  <c r="X81" i="4" s="1"/>
  <c r="AB81" i="4" a="1"/>
  <c r="AB81" i="4" s="1"/>
  <c r="AF81" i="4" a="1"/>
  <c r="AF81" i="4" s="1"/>
  <c r="AJ81" i="4" a="1"/>
  <c r="AJ81" i="4" s="1"/>
  <c r="AN81" i="4" a="1"/>
  <c r="AN81" i="4" s="1"/>
  <c r="AR81" i="4" a="1"/>
  <c r="AR81" i="4" s="1"/>
  <c r="AV81" i="4" a="1"/>
  <c r="AV81" i="4" s="1"/>
  <c r="AZ81" i="4" a="1"/>
  <c r="AZ81" i="4" s="1"/>
  <c r="BD81" i="4" a="1"/>
  <c r="BD81" i="4" s="1"/>
  <c r="BH81" i="4" a="1"/>
  <c r="BH81" i="4" s="1"/>
  <c r="E81" i="4" a="1"/>
  <c r="E81" i="4" s="1"/>
  <c r="I81" i="4" a="1"/>
  <c r="I81" i="4" s="1"/>
  <c r="M81" i="4" a="1"/>
  <c r="M81" i="4" s="1"/>
  <c r="Q81" i="4" a="1"/>
  <c r="Q81" i="4" s="1"/>
  <c r="U81" i="4" a="1"/>
  <c r="U81" i="4" s="1"/>
  <c r="Y81" i="4" a="1"/>
  <c r="Y81" i="4" s="1"/>
  <c r="AC81" i="4" a="1"/>
  <c r="AC81" i="4" s="1"/>
  <c r="AG81" i="4" a="1"/>
  <c r="AG81" i="4" s="1"/>
  <c r="AK81" i="4" a="1"/>
  <c r="AK81" i="4" s="1"/>
  <c r="AO81" i="4" a="1"/>
  <c r="AO81" i="4" s="1"/>
  <c r="AS81" i="4" a="1"/>
  <c r="AS81" i="4" s="1"/>
  <c r="AW81" i="4" a="1"/>
  <c r="AW81" i="4" s="1"/>
  <c r="BA81" i="4" a="1"/>
  <c r="BA81" i="4" s="1"/>
  <c r="BE81" i="4" a="1"/>
  <c r="BE81" i="4" s="1"/>
  <c r="BI81" i="4" a="1"/>
  <c r="BI81" i="4" s="1"/>
  <c r="E84" i="4" a="1"/>
  <c r="E84" i="4" s="1"/>
  <c r="I84" i="4" a="1"/>
  <c r="I84" i="4" s="1"/>
  <c r="M84" i="4" a="1"/>
  <c r="M84" i="4" s="1"/>
  <c r="Q84" i="4" a="1"/>
  <c r="Q84" i="4" s="1"/>
  <c r="U84" i="4" a="1"/>
  <c r="U84" i="4" s="1"/>
  <c r="Y84" i="4" a="1"/>
  <c r="Y84" i="4" s="1"/>
  <c r="AC84" i="4" a="1"/>
  <c r="AC84" i="4" s="1"/>
  <c r="AG84" i="4" a="1"/>
  <c r="AG84" i="4" s="1"/>
  <c r="AK84" i="4" a="1"/>
  <c r="AK84" i="4" s="1"/>
  <c r="AO84" i="4" a="1"/>
  <c r="AO84" i="4" s="1"/>
  <c r="AS84" i="4" a="1"/>
  <c r="AS84" i="4" s="1"/>
  <c r="AW84" i="4" a="1"/>
  <c r="AW84" i="4" s="1"/>
  <c r="BA84" i="4" a="1"/>
  <c r="BA84" i="4" s="1"/>
  <c r="BE84" i="4" a="1"/>
  <c r="BE84" i="4" s="1"/>
  <c r="BI84" i="4" a="1"/>
  <c r="BI84" i="4" s="1"/>
  <c r="K84" i="4" a="1"/>
  <c r="K84" i="4" s="1"/>
  <c r="W84" i="4" a="1"/>
  <c r="W84" i="4" s="1"/>
  <c r="AI84" i="4" a="1"/>
  <c r="AI84" i="4" s="1"/>
  <c r="AU84" i="4" a="1"/>
  <c r="AU84" i="4" s="1"/>
  <c r="BG84" i="4" a="1"/>
  <c r="BG84" i="4" s="1"/>
  <c r="F84" i="4" a="1"/>
  <c r="F84" i="4" s="1"/>
  <c r="J84" i="4" a="1"/>
  <c r="J84" i="4" s="1"/>
  <c r="N84" i="4" a="1"/>
  <c r="N84" i="4" s="1"/>
  <c r="R84" i="4" a="1"/>
  <c r="R84" i="4" s="1"/>
  <c r="V84" i="4" a="1"/>
  <c r="V84" i="4" s="1"/>
  <c r="Z84" i="4" a="1"/>
  <c r="Z84" i="4" s="1"/>
  <c r="AD84" i="4" a="1"/>
  <c r="AD84" i="4" s="1"/>
  <c r="AD85" i="4" s="1"/>
  <c r="AH84" i="4" a="1"/>
  <c r="AH84" i="4" s="1"/>
  <c r="AL84" i="4" a="1"/>
  <c r="AL84" i="4" s="1"/>
  <c r="AP84" i="4" a="1"/>
  <c r="AP84" i="4" s="1"/>
  <c r="AT84" i="4" a="1"/>
  <c r="AT84" i="4" s="1"/>
  <c r="AX84" i="4" a="1"/>
  <c r="AX84" i="4" s="1"/>
  <c r="BB84" i="4" a="1"/>
  <c r="BB84" i="4" s="1"/>
  <c r="BF84" i="4" a="1"/>
  <c r="BF84" i="4" s="1"/>
  <c r="C84" i="4" a="1"/>
  <c r="C84" i="4" s="1"/>
  <c r="O84" i="4" a="1"/>
  <c r="O84" i="4" s="1"/>
  <c r="AA84" i="4" a="1"/>
  <c r="AA84" i="4" s="1"/>
  <c r="AM84" i="4" a="1"/>
  <c r="AM84" i="4" s="1"/>
  <c r="AY84" i="4" a="1"/>
  <c r="AY84" i="4" s="1"/>
  <c r="D84" i="4" a="1"/>
  <c r="D84" i="4" s="1"/>
  <c r="H84" i="4" a="1"/>
  <c r="H84" i="4" s="1"/>
  <c r="L84" i="4" a="1"/>
  <c r="L84" i="4" s="1"/>
  <c r="P84" i="4" a="1"/>
  <c r="P84" i="4" s="1"/>
  <c r="T84" i="4" a="1"/>
  <c r="T84" i="4" s="1"/>
  <c r="X84" i="4" a="1"/>
  <c r="X84" i="4" s="1"/>
  <c r="AB84" i="4" a="1"/>
  <c r="AB84" i="4" s="1"/>
  <c r="AF84" i="4" a="1"/>
  <c r="AF84" i="4" s="1"/>
  <c r="AF85" i="4" s="1"/>
  <c r="AJ84" i="4" a="1"/>
  <c r="AJ84" i="4" s="1"/>
  <c r="AN84" i="4" a="1"/>
  <c r="AN84" i="4" s="1"/>
  <c r="AR84" i="4" a="1"/>
  <c r="AR84" i="4" s="1"/>
  <c r="AV84" i="4" a="1"/>
  <c r="AV84" i="4" s="1"/>
  <c r="AZ84" i="4" a="1"/>
  <c r="AZ84" i="4" s="1"/>
  <c r="BD84" i="4" a="1"/>
  <c r="BD84" i="4" s="1"/>
  <c r="BH84" i="4" a="1"/>
  <c r="BH84" i="4" s="1"/>
  <c r="G84" i="4" a="1"/>
  <c r="G84" i="4" s="1"/>
  <c r="S84" i="4" a="1"/>
  <c r="S84" i="4" s="1"/>
  <c r="AE84" i="4" a="1"/>
  <c r="AE84" i="4" s="1"/>
  <c r="AQ84" i="4" a="1"/>
  <c r="AQ84" i="4" s="1"/>
  <c r="BC84" i="4" a="1"/>
  <c r="BC84" i="4" s="1"/>
  <c r="AD79" i="4"/>
  <c r="AD82" i="4"/>
  <c r="AD88" i="4"/>
  <c r="BF9" i="10"/>
  <c r="BG9" i="10"/>
  <c r="BH9" i="10"/>
  <c r="BH91" i="10"/>
  <c r="BG91" i="10"/>
  <c r="BF79" i="10"/>
  <c r="BH79" i="10"/>
  <c r="BG79" i="10"/>
  <c r="BH71" i="10"/>
  <c r="BG71" i="10"/>
  <c r="BH59" i="10"/>
  <c r="BG59" i="10"/>
  <c r="BF46" i="10"/>
  <c r="BH46" i="10"/>
  <c r="BG46" i="10"/>
  <c r="BF10" i="10"/>
  <c r="BH10" i="10"/>
  <c r="BG10" i="10"/>
  <c r="BI102" i="10"/>
  <c r="BG102" i="10"/>
  <c r="BH102" i="10"/>
  <c r="BI98" i="10"/>
  <c r="BG98" i="10"/>
  <c r="BH98" i="10"/>
  <c r="BI94" i="10"/>
  <c r="BG94" i="10"/>
  <c r="BH94" i="10"/>
  <c r="BI90" i="10"/>
  <c r="BG90" i="10"/>
  <c r="BH90" i="10"/>
  <c r="BI86" i="10"/>
  <c r="BG86" i="10"/>
  <c r="BH86" i="10"/>
  <c r="BI82" i="10"/>
  <c r="BG82" i="10"/>
  <c r="BH82" i="10"/>
  <c r="BI78" i="10"/>
  <c r="BG78" i="10"/>
  <c r="BH78" i="10"/>
  <c r="BI74" i="10"/>
  <c r="BG74" i="10"/>
  <c r="BH74" i="10"/>
  <c r="BI70" i="10"/>
  <c r="BG70" i="10"/>
  <c r="BH70" i="10"/>
  <c r="BI66" i="10"/>
  <c r="BG66" i="10"/>
  <c r="BH66" i="10"/>
  <c r="BI62" i="10"/>
  <c r="BG62" i="10"/>
  <c r="BH62" i="10"/>
  <c r="BI58" i="10"/>
  <c r="BG58" i="10"/>
  <c r="BH58" i="10"/>
  <c r="BI54" i="10"/>
  <c r="BG54" i="10"/>
  <c r="BH54" i="10"/>
  <c r="BI49" i="10"/>
  <c r="BG49" i="10"/>
  <c r="BH49" i="10"/>
  <c r="BI45" i="10"/>
  <c r="BG45" i="10"/>
  <c r="BH45" i="10"/>
  <c r="BI41" i="10"/>
  <c r="BG41" i="10"/>
  <c r="BH41" i="10"/>
  <c r="BI37" i="10"/>
  <c r="BG37" i="10"/>
  <c r="BH37" i="10"/>
  <c r="BI33" i="10"/>
  <c r="BG33" i="10"/>
  <c r="BH33" i="10"/>
  <c r="BI29" i="10"/>
  <c r="BG29" i="10"/>
  <c r="BH29" i="10"/>
  <c r="BI25" i="10"/>
  <c r="BG25" i="10"/>
  <c r="BH25" i="10"/>
  <c r="BI21" i="10"/>
  <c r="BG21" i="10"/>
  <c r="BH21" i="10"/>
  <c r="BI17" i="10"/>
  <c r="BG17" i="10"/>
  <c r="BH17" i="10"/>
  <c r="BI13" i="10"/>
  <c r="BG13" i="10"/>
  <c r="BH13" i="10"/>
  <c r="BI99" i="10"/>
  <c r="BH99" i="10"/>
  <c r="BG99" i="10"/>
  <c r="BH87" i="10"/>
  <c r="BG87" i="10"/>
  <c r="BI75" i="10"/>
  <c r="BH75" i="10"/>
  <c r="BG75" i="10"/>
  <c r="BI63" i="10"/>
  <c r="BH63" i="10"/>
  <c r="BG63" i="10"/>
  <c r="BI50" i="10"/>
  <c r="BH50" i="10"/>
  <c r="BG50" i="10"/>
  <c r="BH38" i="10"/>
  <c r="BG38" i="10"/>
  <c r="BF34" i="10"/>
  <c r="BH34" i="10"/>
  <c r="BG34" i="10"/>
  <c r="BH30" i="10"/>
  <c r="BG30" i="10"/>
  <c r="BH26" i="10"/>
  <c r="BG26" i="10"/>
  <c r="BF22" i="10"/>
  <c r="BH22" i="10"/>
  <c r="BG22" i="10"/>
  <c r="BI14" i="10"/>
  <c r="BH14" i="10"/>
  <c r="BG14" i="10"/>
  <c r="BH101" i="10"/>
  <c r="BG101" i="10"/>
  <c r="BI97" i="10"/>
  <c r="BH97" i="10"/>
  <c r="BG97" i="10"/>
  <c r="BI93" i="10"/>
  <c r="BH93" i="10"/>
  <c r="BG93" i="10"/>
  <c r="BI89" i="10"/>
  <c r="BH89" i="10"/>
  <c r="BG89" i="10"/>
  <c r="BI85" i="10"/>
  <c r="BH85" i="10"/>
  <c r="BG85" i="10"/>
  <c r="BI81" i="10"/>
  <c r="BH81" i="10"/>
  <c r="BG81" i="10"/>
  <c r="BI77" i="10"/>
  <c r="BH77" i="10"/>
  <c r="BG77" i="10"/>
  <c r="BI73" i="10"/>
  <c r="BH73" i="10"/>
  <c r="BG73" i="10"/>
  <c r="BI69" i="10"/>
  <c r="BH69" i="10"/>
  <c r="BG69" i="10"/>
  <c r="BI65" i="10"/>
  <c r="BH65" i="10"/>
  <c r="BG65" i="10"/>
  <c r="BI61" i="10"/>
  <c r="BH61" i="10"/>
  <c r="BG61" i="10"/>
  <c r="BI57" i="10"/>
  <c r="BH57" i="10"/>
  <c r="BG57" i="10"/>
  <c r="BI53" i="10"/>
  <c r="BH53" i="10"/>
  <c r="BG53" i="10"/>
  <c r="BI48" i="10"/>
  <c r="BH48" i="10"/>
  <c r="BG48" i="10"/>
  <c r="BI44" i="10"/>
  <c r="BH44" i="10"/>
  <c r="BG44" i="10"/>
  <c r="BI40" i="10"/>
  <c r="BH40" i="10"/>
  <c r="BG40" i="10"/>
  <c r="BI36" i="10"/>
  <c r="BH36" i="10"/>
  <c r="BG36" i="10"/>
  <c r="BI32" i="10"/>
  <c r="BH32" i="10"/>
  <c r="BG32" i="10"/>
  <c r="BI28" i="10"/>
  <c r="BH28" i="10"/>
  <c r="BG28" i="10"/>
  <c r="BI24" i="10"/>
  <c r="BH24" i="10"/>
  <c r="BG24" i="10"/>
  <c r="BI20" i="10"/>
  <c r="BH20" i="10"/>
  <c r="BG20" i="10"/>
  <c r="BI16" i="10"/>
  <c r="BH16" i="10"/>
  <c r="BG16" i="10"/>
  <c r="BI12" i="10"/>
  <c r="BH12" i="10"/>
  <c r="BG12" i="10"/>
  <c r="BI95" i="10"/>
  <c r="BH95" i="10"/>
  <c r="BG95" i="10"/>
  <c r="BI83" i="10"/>
  <c r="BH83" i="10"/>
  <c r="BG83" i="10"/>
  <c r="BI67" i="10"/>
  <c r="BH67" i="10"/>
  <c r="BG67" i="10"/>
  <c r="BH55" i="10"/>
  <c r="BG55" i="10"/>
  <c r="BH42" i="10"/>
  <c r="BG42" i="10"/>
  <c r="BI18" i="10"/>
  <c r="BH18" i="10"/>
  <c r="BG18" i="10"/>
  <c r="BF100" i="10"/>
  <c r="BG100" i="10"/>
  <c r="BH100" i="10"/>
  <c r="BF96" i="10"/>
  <c r="BG96" i="10"/>
  <c r="BH96" i="10"/>
  <c r="BF92" i="10"/>
  <c r="BG92" i="10"/>
  <c r="BH92" i="10"/>
  <c r="BI88" i="10"/>
  <c r="BG88" i="10"/>
  <c r="BH88" i="10"/>
  <c r="BI84" i="10"/>
  <c r="BG84" i="10"/>
  <c r="BH84" i="10"/>
  <c r="BI80" i="10"/>
  <c r="BG80" i="10"/>
  <c r="BH80" i="10"/>
  <c r="BF76" i="10"/>
  <c r="BG76" i="10"/>
  <c r="BH76" i="10"/>
  <c r="BI72" i="10"/>
  <c r="BG72" i="10"/>
  <c r="BH72" i="10"/>
  <c r="BG68" i="10"/>
  <c r="BH68" i="10"/>
  <c r="BI64" i="10"/>
  <c r="BG64" i="10"/>
  <c r="BH64" i="10"/>
  <c r="BF60" i="10"/>
  <c r="BG60" i="10"/>
  <c r="BH60" i="10"/>
  <c r="BI56" i="10"/>
  <c r="BG56" i="10"/>
  <c r="BH56" i="10"/>
  <c r="BF51" i="10"/>
  <c r="BG51" i="10"/>
  <c r="BH51" i="10"/>
  <c r="BG47" i="10"/>
  <c r="BH47" i="10"/>
  <c r="BG43" i="10"/>
  <c r="BH43" i="10"/>
  <c r="BI39" i="10"/>
  <c r="BG39" i="10"/>
  <c r="BH39" i="10"/>
  <c r="BF35" i="10"/>
  <c r="BG35" i="10"/>
  <c r="BH35" i="10"/>
  <c r="BG31" i="10"/>
  <c r="BH31" i="10"/>
  <c r="BG27" i="10"/>
  <c r="BH27" i="10"/>
  <c r="BF23" i="10"/>
  <c r="BG23" i="10"/>
  <c r="BH23" i="10"/>
  <c r="BF19" i="10"/>
  <c r="BG19" i="10"/>
  <c r="BH19" i="10"/>
  <c r="BF15" i="10"/>
  <c r="BG15" i="10"/>
  <c r="BH15" i="10"/>
  <c r="BF11" i="10"/>
  <c r="BG11" i="10"/>
  <c r="BH11" i="10"/>
  <c r="AZ102" i="10"/>
  <c r="BA102" i="10"/>
  <c r="BB102" i="10"/>
  <c r="AZ90" i="10"/>
  <c r="BB90" i="10"/>
  <c r="BA90" i="10"/>
  <c r="AZ86" i="10"/>
  <c r="BA86" i="10"/>
  <c r="BB86" i="10"/>
  <c r="AZ74" i="10"/>
  <c r="BB74" i="10"/>
  <c r="BA74" i="10"/>
  <c r="BB62" i="10"/>
  <c r="BA62" i="10"/>
  <c r="AZ49" i="10"/>
  <c r="BA49" i="10"/>
  <c r="BB49" i="10"/>
  <c r="BA37" i="10"/>
  <c r="BB37" i="10"/>
  <c r="BB25" i="10"/>
  <c r="BA25" i="10"/>
  <c r="BC9" i="10"/>
  <c r="BB9" i="10"/>
  <c r="BA9" i="10"/>
  <c r="AZ99" i="10"/>
  <c r="BA99" i="10"/>
  <c r="BB99" i="10"/>
  <c r="AZ95" i="10"/>
  <c r="BA95" i="10"/>
  <c r="BB95" i="10"/>
  <c r="AZ91" i="10"/>
  <c r="BA91" i="10"/>
  <c r="BB91" i="10"/>
  <c r="AZ87" i="10"/>
  <c r="BA87" i="10"/>
  <c r="BB87" i="10"/>
  <c r="AZ83" i="10"/>
  <c r="BA83" i="10"/>
  <c r="BB83" i="10"/>
  <c r="AZ79" i="10"/>
  <c r="BA79" i="10"/>
  <c r="BB79" i="10"/>
  <c r="AZ75" i="10"/>
  <c r="BA75" i="10"/>
  <c r="BB75" i="10"/>
  <c r="AZ71" i="10"/>
  <c r="BA71" i="10"/>
  <c r="BB71" i="10"/>
  <c r="AZ67" i="10"/>
  <c r="BA67" i="10"/>
  <c r="BB67" i="10"/>
  <c r="AZ63" i="10"/>
  <c r="BA63" i="10"/>
  <c r="BB63" i="10"/>
  <c r="AZ59" i="10"/>
  <c r="BA59" i="10"/>
  <c r="BB59" i="10"/>
  <c r="AZ55" i="10"/>
  <c r="BA55" i="10"/>
  <c r="BB55" i="10"/>
  <c r="AZ50" i="10"/>
  <c r="BA50" i="10"/>
  <c r="BB50" i="10"/>
  <c r="AZ46" i="10"/>
  <c r="BA46" i="10"/>
  <c r="BB46" i="10"/>
  <c r="BC42" i="10"/>
  <c r="BA42" i="10"/>
  <c r="BB42" i="10"/>
  <c r="BC38" i="10"/>
  <c r="BA38" i="10"/>
  <c r="BB38" i="10"/>
  <c r="BC34" i="10"/>
  <c r="BA34" i="10"/>
  <c r="BB34" i="10"/>
  <c r="BC30" i="10"/>
  <c r="BA30" i="10"/>
  <c r="BB30" i="10"/>
  <c r="BC26" i="10"/>
  <c r="BA26" i="10"/>
  <c r="BB26" i="10"/>
  <c r="BC22" i="10"/>
  <c r="BA22" i="10"/>
  <c r="BB22" i="10"/>
  <c r="BC18" i="10"/>
  <c r="BA18" i="10"/>
  <c r="BB18" i="10"/>
  <c r="BC14" i="10"/>
  <c r="BA14" i="10"/>
  <c r="BB14" i="10"/>
  <c r="BC10" i="10"/>
  <c r="BA10" i="10"/>
  <c r="BB10" i="10"/>
  <c r="BA94" i="10"/>
  <c r="BB94" i="10"/>
  <c r="BA78" i="10"/>
  <c r="BB78" i="10"/>
  <c r="AZ66" i="10"/>
  <c r="BB66" i="10"/>
  <c r="BA66" i="10"/>
  <c r="AZ54" i="10"/>
  <c r="BA54" i="10"/>
  <c r="BB54" i="10"/>
  <c r="BB41" i="10"/>
  <c r="BA41" i="10"/>
  <c r="BA29" i="10"/>
  <c r="BB29" i="10"/>
  <c r="BB17" i="10"/>
  <c r="BA17" i="10"/>
  <c r="BA101" i="10"/>
  <c r="BB101" i="10"/>
  <c r="BA97" i="10"/>
  <c r="BB97" i="10"/>
  <c r="BC93" i="10"/>
  <c r="BA93" i="10"/>
  <c r="BB93" i="10"/>
  <c r="BA89" i="10"/>
  <c r="BB89" i="10"/>
  <c r="BC85" i="10"/>
  <c r="BA85" i="10"/>
  <c r="BB85" i="10"/>
  <c r="BA81" i="10"/>
  <c r="BB81" i="10"/>
  <c r="BC77" i="10"/>
  <c r="BA77" i="10"/>
  <c r="BB77" i="10"/>
  <c r="AZ73" i="10"/>
  <c r="BA73" i="10"/>
  <c r="BB73" i="10"/>
  <c r="AZ69" i="10"/>
  <c r="BA69" i="10"/>
  <c r="BB69" i="10"/>
  <c r="BA65" i="10"/>
  <c r="BB65" i="10"/>
  <c r="BC61" i="10"/>
  <c r="BA61" i="10"/>
  <c r="BB61" i="10"/>
  <c r="AZ57" i="10"/>
  <c r="BA57" i="10"/>
  <c r="BB57" i="10"/>
  <c r="BC53" i="10"/>
  <c r="BA53" i="10"/>
  <c r="BB53" i="10"/>
  <c r="BA48" i="10"/>
  <c r="BB48" i="10"/>
  <c r="BC44" i="10"/>
  <c r="BA44" i="10"/>
  <c r="BB44" i="10"/>
  <c r="BA40" i="10"/>
  <c r="BB40" i="10"/>
  <c r="BC36" i="10"/>
  <c r="BA36" i="10"/>
  <c r="BB36" i="10"/>
  <c r="BC32" i="10"/>
  <c r="BA32" i="10"/>
  <c r="BB32" i="10"/>
  <c r="BC28" i="10"/>
  <c r="BA28" i="10"/>
  <c r="BB28" i="10"/>
  <c r="BA24" i="10"/>
  <c r="BB24" i="10"/>
  <c r="BC20" i="10"/>
  <c r="BA20" i="10"/>
  <c r="BB20" i="10"/>
  <c r="BC16" i="10"/>
  <c r="BA16" i="10"/>
  <c r="BB16" i="10"/>
  <c r="BC12" i="10"/>
  <c r="BA12" i="10"/>
  <c r="BB12" i="10"/>
  <c r="BA98" i="10"/>
  <c r="BB98" i="10"/>
  <c r="AZ82" i="10"/>
  <c r="BA82" i="10"/>
  <c r="BB82" i="10"/>
  <c r="AZ70" i="10"/>
  <c r="BA70" i="10"/>
  <c r="BB70" i="10"/>
  <c r="AZ58" i="10"/>
  <c r="BB58" i="10"/>
  <c r="BA58" i="10"/>
  <c r="BB45" i="10"/>
  <c r="BA45" i="10"/>
  <c r="BA33" i="10"/>
  <c r="BB33" i="10"/>
  <c r="BA21" i="10"/>
  <c r="BB21" i="10"/>
  <c r="BA13" i="10"/>
  <c r="BB13" i="10"/>
  <c r="AZ100" i="10"/>
  <c r="BB100" i="10"/>
  <c r="BA100" i="10"/>
  <c r="AZ96" i="10"/>
  <c r="BB96" i="10"/>
  <c r="BA96" i="10"/>
  <c r="AZ92" i="10"/>
  <c r="BA92" i="10"/>
  <c r="BB92" i="10"/>
  <c r="AZ88" i="10"/>
  <c r="BA88" i="10"/>
  <c r="BB88" i="10"/>
  <c r="AZ84" i="10"/>
  <c r="BB84" i="10"/>
  <c r="BA84" i="10"/>
  <c r="AZ80" i="10"/>
  <c r="BB80" i="10"/>
  <c r="BA80" i="10"/>
  <c r="AZ76" i="10"/>
  <c r="BA76" i="10"/>
  <c r="BB76" i="10"/>
  <c r="AZ72" i="10"/>
  <c r="BA72" i="10"/>
  <c r="BB72" i="10"/>
  <c r="AZ68" i="10"/>
  <c r="BA68" i="10"/>
  <c r="BB68" i="10"/>
  <c r="AZ64" i="10"/>
  <c r="BA64" i="10"/>
  <c r="BB64" i="10"/>
  <c r="AZ60" i="10"/>
  <c r="BA60" i="10"/>
  <c r="BB60" i="10"/>
  <c r="AZ56" i="10"/>
  <c r="BA56" i="10"/>
  <c r="BB56" i="10"/>
  <c r="AZ51" i="10"/>
  <c r="BB51" i="10"/>
  <c r="BA51" i="10"/>
  <c r="AZ47" i="10"/>
  <c r="BA47" i="10"/>
  <c r="BB47" i="10"/>
  <c r="AZ43" i="10"/>
  <c r="BA43" i="10"/>
  <c r="BB43" i="10"/>
  <c r="AZ39" i="10"/>
  <c r="BA39" i="10"/>
  <c r="BB39" i="10"/>
  <c r="AZ35" i="10"/>
  <c r="BB35" i="10"/>
  <c r="BA35" i="10"/>
  <c r="AZ31" i="10"/>
  <c r="BB31" i="10"/>
  <c r="BA31" i="10"/>
  <c r="AZ27" i="10"/>
  <c r="BA27" i="10"/>
  <c r="BB27" i="10"/>
  <c r="AZ23" i="10"/>
  <c r="BA23" i="10"/>
  <c r="BB23" i="10"/>
  <c r="AZ19" i="10"/>
  <c r="BB19" i="10"/>
  <c r="BA19" i="10"/>
  <c r="AZ15" i="10"/>
  <c r="BA15" i="10"/>
  <c r="BB15" i="10"/>
  <c r="AZ11" i="10"/>
  <c r="BB11" i="10"/>
  <c r="BA11" i="10"/>
  <c r="AW97" i="10"/>
  <c r="AU97" i="10"/>
  <c r="AV97" i="10"/>
  <c r="AW85" i="10"/>
  <c r="AU85" i="10"/>
  <c r="AV85" i="10"/>
  <c r="AW77" i="10"/>
  <c r="AU77" i="10"/>
  <c r="AV77" i="10"/>
  <c r="AW65" i="10"/>
  <c r="AU65" i="10"/>
  <c r="AV65" i="10"/>
  <c r="AW53" i="10"/>
  <c r="AU53" i="10"/>
  <c r="AV53" i="10"/>
  <c r="AW40" i="10"/>
  <c r="AU40" i="10"/>
  <c r="AV40" i="10"/>
  <c r="AW24" i="10"/>
  <c r="AU24" i="10"/>
  <c r="AV24" i="10"/>
  <c r="AV102" i="10"/>
  <c r="AU102" i="10"/>
  <c r="AU98" i="10"/>
  <c r="AV98" i="10"/>
  <c r="AT94" i="10"/>
  <c r="AV94" i="10"/>
  <c r="AU94" i="10"/>
  <c r="AV90" i="10"/>
  <c r="AU90" i="10"/>
  <c r="AW86" i="10"/>
  <c r="AU86" i="10"/>
  <c r="AV86" i="10"/>
  <c r="AU82" i="10"/>
  <c r="AV82" i="10"/>
  <c r="AV78" i="10"/>
  <c r="AU78" i="10"/>
  <c r="AV74" i="10"/>
  <c r="AU74" i="10"/>
  <c r="AU70" i="10"/>
  <c r="AV70" i="10"/>
  <c r="AU66" i="10"/>
  <c r="AV66" i="10"/>
  <c r="AU62" i="10"/>
  <c r="AV62" i="10"/>
  <c r="AU58" i="10"/>
  <c r="AV58" i="10"/>
  <c r="AU54" i="10"/>
  <c r="AV54" i="10"/>
  <c r="AV49" i="10"/>
  <c r="AU49" i="10"/>
  <c r="AU45" i="10"/>
  <c r="AV45" i="10"/>
  <c r="AU41" i="10"/>
  <c r="AV41" i="10"/>
  <c r="AU37" i="10"/>
  <c r="AV37" i="10"/>
  <c r="AV33" i="10"/>
  <c r="AU33" i="10"/>
  <c r="AU29" i="10"/>
  <c r="AV29" i="10"/>
  <c r="AU25" i="10"/>
  <c r="AV25" i="10"/>
  <c r="AV21" i="10"/>
  <c r="AU21" i="10"/>
  <c r="AU17" i="10"/>
  <c r="AV17" i="10"/>
  <c r="AU13" i="10"/>
  <c r="AV13" i="10"/>
  <c r="AW93" i="10"/>
  <c r="AU93" i="10"/>
  <c r="AV93" i="10"/>
  <c r="AW81" i="10"/>
  <c r="AU81" i="10"/>
  <c r="AV81" i="10"/>
  <c r="AW69" i="10"/>
  <c r="AU69" i="10"/>
  <c r="AV69" i="10"/>
  <c r="AW61" i="10"/>
  <c r="AU61" i="10"/>
  <c r="AV61" i="10"/>
  <c r="AW48" i="10"/>
  <c r="AU48" i="10"/>
  <c r="AV48" i="10"/>
  <c r="AW36" i="10"/>
  <c r="AU36" i="10"/>
  <c r="AV36" i="10"/>
  <c r="AW28" i="10"/>
  <c r="AU28" i="10"/>
  <c r="AV28" i="10"/>
  <c r="AW16" i="10"/>
  <c r="AU16" i="10"/>
  <c r="AV16" i="10"/>
  <c r="AT100" i="10"/>
  <c r="AU100" i="10"/>
  <c r="AV100" i="10"/>
  <c r="AT96" i="10"/>
  <c r="AU96" i="10"/>
  <c r="AV96" i="10"/>
  <c r="AT92" i="10"/>
  <c r="AU92" i="10"/>
  <c r="AV92" i="10"/>
  <c r="AT88" i="10"/>
  <c r="AU88" i="10"/>
  <c r="AV88" i="10"/>
  <c r="AT84" i="10"/>
  <c r="AV84" i="10"/>
  <c r="AU84" i="10"/>
  <c r="AW80" i="10"/>
  <c r="AU80" i="10"/>
  <c r="AV80" i="10"/>
  <c r="AW76" i="10"/>
  <c r="AU76" i="10"/>
  <c r="AV76" i="10"/>
  <c r="AW72" i="10"/>
  <c r="AU72" i="10"/>
  <c r="AV72" i="10"/>
  <c r="AW68" i="10"/>
  <c r="AV68" i="10"/>
  <c r="AU68" i="10"/>
  <c r="AW64" i="10"/>
  <c r="AU64" i="10"/>
  <c r="AV64" i="10"/>
  <c r="AW60" i="10"/>
  <c r="AV60" i="10"/>
  <c r="AU60" i="10"/>
  <c r="AW56" i="10"/>
  <c r="AV56" i="10"/>
  <c r="AU56" i="10"/>
  <c r="AW51" i="10"/>
  <c r="AU51" i="10"/>
  <c r="AV51" i="10"/>
  <c r="AW47" i="10"/>
  <c r="AU47" i="10"/>
  <c r="AV47" i="10"/>
  <c r="AW43" i="10"/>
  <c r="AV43" i="10"/>
  <c r="AU43" i="10"/>
  <c r="AW39" i="10"/>
  <c r="AV39" i="10"/>
  <c r="AU39" i="10"/>
  <c r="AW35" i="10"/>
  <c r="AU35" i="10"/>
  <c r="AV35" i="10"/>
  <c r="AW31" i="10"/>
  <c r="AU31" i="10"/>
  <c r="AV31" i="10"/>
  <c r="AW27" i="10"/>
  <c r="AV27" i="10"/>
  <c r="AU27" i="10"/>
  <c r="AW23" i="10"/>
  <c r="AU23" i="10"/>
  <c r="AV23" i="10"/>
  <c r="AW19" i="10"/>
  <c r="AV19" i="10"/>
  <c r="AU19" i="10"/>
  <c r="AW15" i="10"/>
  <c r="AU15" i="10"/>
  <c r="AV15" i="10"/>
  <c r="AW11" i="10"/>
  <c r="AV11" i="10"/>
  <c r="AU11" i="10"/>
  <c r="AU101" i="10"/>
  <c r="AV101" i="10"/>
  <c r="AW89" i="10"/>
  <c r="AU89" i="10"/>
  <c r="AV89" i="10"/>
  <c r="AW73" i="10"/>
  <c r="AU73" i="10"/>
  <c r="AV73" i="10"/>
  <c r="AW57" i="10"/>
  <c r="AU57" i="10"/>
  <c r="AV57" i="10"/>
  <c r="AW44" i="10"/>
  <c r="AU44" i="10"/>
  <c r="AV44" i="10"/>
  <c r="AW32" i="10"/>
  <c r="AU32" i="10"/>
  <c r="AV32" i="10"/>
  <c r="AW20" i="10"/>
  <c r="AU20" i="10"/>
  <c r="AV20" i="10"/>
  <c r="AW12" i="10"/>
  <c r="AU12" i="10"/>
  <c r="AV12" i="10"/>
  <c r="AT9" i="10"/>
  <c r="AV9" i="10"/>
  <c r="AU9" i="10"/>
  <c r="AU99" i="10"/>
  <c r="AV99" i="10"/>
  <c r="AU95" i="10"/>
  <c r="AV95" i="10"/>
  <c r="AT91" i="10"/>
  <c r="AU91" i="10"/>
  <c r="AV91" i="10"/>
  <c r="AU87" i="10"/>
  <c r="AV87" i="10"/>
  <c r="AT83" i="10"/>
  <c r="AU83" i="10"/>
  <c r="AV83" i="10"/>
  <c r="AT79" i="10"/>
  <c r="AU79" i="10"/>
  <c r="AV79" i="10"/>
  <c r="AU75" i="10"/>
  <c r="AV75" i="10"/>
  <c r="AT71" i="10"/>
  <c r="AU71" i="10"/>
  <c r="AV71" i="10"/>
  <c r="AT67" i="10"/>
  <c r="AU67" i="10"/>
  <c r="AV67" i="10"/>
  <c r="AT63" i="10"/>
  <c r="AU63" i="10"/>
  <c r="AV63" i="10"/>
  <c r="AU59" i="10"/>
  <c r="AV59" i="10"/>
  <c r="AT55" i="10"/>
  <c r="AU55" i="10"/>
  <c r="AV55" i="10"/>
  <c r="AT50" i="10"/>
  <c r="AU50" i="10"/>
  <c r="AV50" i="10"/>
  <c r="AT46" i="10"/>
  <c r="AU46" i="10"/>
  <c r="AV46" i="10"/>
  <c r="AU42" i="10"/>
  <c r="AV42" i="10"/>
  <c r="AT38" i="10"/>
  <c r="AU38" i="10"/>
  <c r="AV38" i="10"/>
  <c r="AT34" i="10"/>
  <c r="AU34" i="10"/>
  <c r="AV34" i="10"/>
  <c r="AT30" i="10"/>
  <c r="AU30" i="10"/>
  <c r="AV30" i="10"/>
  <c r="AT26" i="10"/>
  <c r="AU26" i="10"/>
  <c r="AV26" i="10"/>
  <c r="AT22" i="10"/>
  <c r="AU22" i="10"/>
  <c r="AV22" i="10"/>
  <c r="AT18" i="10"/>
  <c r="AU18" i="10"/>
  <c r="AV18" i="10"/>
  <c r="AT14" i="10"/>
  <c r="AU14" i="10"/>
  <c r="AV14" i="10"/>
  <c r="AT10" i="10"/>
  <c r="AU10" i="10"/>
  <c r="AV10" i="10"/>
  <c r="AO101" i="10"/>
  <c r="AP101" i="10"/>
  <c r="AQ97" i="10"/>
  <c r="AO97" i="10"/>
  <c r="AP97" i="10"/>
  <c r="AQ93" i="10"/>
  <c r="AO93" i="10"/>
  <c r="AP93" i="10"/>
  <c r="AO89" i="10"/>
  <c r="AP89" i="10"/>
  <c r="AQ85" i="10"/>
  <c r="AO85" i="10"/>
  <c r="AP85" i="10"/>
  <c r="AQ81" i="10"/>
  <c r="AO81" i="10"/>
  <c r="AP81" i="10"/>
  <c r="AQ77" i="10"/>
  <c r="AO77" i="10"/>
  <c r="AP77" i="10"/>
  <c r="AO73" i="10"/>
  <c r="AP73" i="10"/>
  <c r="AQ69" i="10"/>
  <c r="AO69" i="10"/>
  <c r="AP69" i="10"/>
  <c r="AQ65" i="10"/>
  <c r="AO65" i="10"/>
  <c r="AP65" i="10"/>
  <c r="AQ61" i="10"/>
  <c r="AO61" i="10"/>
  <c r="AP61" i="10"/>
  <c r="AO57" i="10"/>
  <c r="AP57" i="10"/>
  <c r="AQ53" i="10"/>
  <c r="AO53" i="10"/>
  <c r="AP53" i="10"/>
  <c r="AQ48" i="10"/>
  <c r="AO48" i="10"/>
  <c r="AP48" i="10"/>
  <c r="AQ44" i="10"/>
  <c r="AO44" i="10"/>
  <c r="AP44" i="10"/>
  <c r="AO40" i="10"/>
  <c r="AP40" i="10"/>
  <c r="AQ36" i="10"/>
  <c r="AO36" i="10"/>
  <c r="AP36" i="10"/>
  <c r="AQ32" i="10"/>
  <c r="AO32" i="10"/>
  <c r="AP32" i="10"/>
  <c r="AQ28" i="10"/>
  <c r="AO28" i="10"/>
  <c r="AP28" i="10"/>
  <c r="AO24" i="10"/>
  <c r="AP24" i="10"/>
  <c r="AN20" i="10"/>
  <c r="AO20" i="10"/>
  <c r="AP20" i="10"/>
  <c r="AO16" i="10"/>
  <c r="AP16" i="10"/>
  <c r="AQ12" i="10"/>
  <c r="AO12" i="10"/>
  <c r="AP12" i="10"/>
  <c r="AN100" i="10"/>
  <c r="AO100" i="10"/>
  <c r="AP100" i="10"/>
  <c r="AN96" i="10"/>
  <c r="AO96" i="10"/>
  <c r="AP96" i="10"/>
  <c r="AN92" i="10"/>
  <c r="AO92" i="10"/>
  <c r="AP92" i="10"/>
  <c r="AN88" i="10"/>
  <c r="AO88" i="10"/>
  <c r="AP88" i="10"/>
  <c r="AN84" i="10"/>
  <c r="AO84" i="10"/>
  <c r="AP84" i="10"/>
  <c r="AN80" i="10"/>
  <c r="AO80" i="10"/>
  <c r="AP80" i="10"/>
  <c r="AN76" i="10"/>
  <c r="AO76" i="10"/>
  <c r="AP76" i="10"/>
  <c r="AN72" i="10"/>
  <c r="AO72" i="10"/>
  <c r="AP72" i="10"/>
  <c r="AN68" i="10"/>
  <c r="AO68" i="10"/>
  <c r="AP68" i="10"/>
  <c r="AN64" i="10"/>
  <c r="AO64" i="10"/>
  <c r="AP64" i="10"/>
  <c r="AN60" i="10"/>
  <c r="AO60" i="10"/>
  <c r="AP60" i="10"/>
  <c r="AN56" i="10"/>
  <c r="AO56" i="10"/>
  <c r="AP56" i="10"/>
  <c r="AN51" i="10"/>
  <c r="AO51" i="10"/>
  <c r="AP51" i="10"/>
  <c r="AN47" i="10"/>
  <c r="AO47" i="10"/>
  <c r="AP47" i="10"/>
  <c r="AN43" i="10"/>
  <c r="AO43" i="10"/>
  <c r="AP43" i="10"/>
  <c r="AN39" i="10"/>
  <c r="AO39" i="10"/>
  <c r="AP39" i="10"/>
  <c r="AN35" i="10"/>
  <c r="AO35" i="10"/>
  <c r="AP35" i="10"/>
  <c r="AN31" i="10"/>
  <c r="AO31" i="10"/>
  <c r="AP31" i="10"/>
  <c r="AQ27" i="10"/>
  <c r="AO27" i="10"/>
  <c r="AP27" i="10"/>
  <c r="AO23" i="10"/>
  <c r="AP23" i="10"/>
  <c r="AQ19" i="10"/>
  <c r="AO19" i="10"/>
  <c r="AP19" i="10"/>
  <c r="AQ15" i="10"/>
  <c r="AO15" i="10"/>
  <c r="AP15" i="10"/>
  <c r="AQ11" i="10"/>
  <c r="AO11" i="10"/>
  <c r="AP11" i="10"/>
  <c r="AQ9" i="10"/>
  <c r="AP9" i="10"/>
  <c r="AO9" i="10"/>
  <c r="AN99" i="10"/>
  <c r="AO99" i="10"/>
  <c r="AP99" i="10"/>
  <c r="AN95" i="10"/>
  <c r="AO95" i="10"/>
  <c r="AP95" i="10"/>
  <c r="AN91" i="10"/>
  <c r="AO91" i="10"/>
  <c r="AP91" i="10"/>
  <c r="AN87" i="10"/>
  <c r="AO87" i="10"/>
  <c r="AP87" i="10"/>
  <c r="AN83" i="10"/>
  <c r="AO83" i="10"/>
  <c r="AP83" i="10"/>
  <c r="AN79" i="10"/>
  <c r="AO79" i="10"/>
  <c r="AP79" i="10"/>
  <c r="AN75" i="10"/>
  <c r="AO75" i="10"/>
  <c r="AP75" i="10"/>
  <c r="AN71" i="10"/>
  <c r="AO71" i="10"/>
  <c r="AP71" i="10"/>
  <c r="AN67" i="10"/>
  <c r="AO67" i="10"/>
  <c r="AP67" i="10"/>
  <c r="AN63" i="10"/>
  <c r="AO63" i="10"/>
  <c r="AP63" i="10"/>
  <c r="AN59" i="10"/>
  <c r="AO59" i="10"/>
  <c r="AP59" i="10"/>
  <c r="AN55" i="10"/>
  <c r="AO55" i="10"/>
  <c r="AP55" i="10"/>
  <c r="AN50" i="10"/>
  <c r="AO50" i="10"/>
  <c r="AP50" i="10"/>
  <c r="AN46" i="10"/>
  <c r="AO46" i="10"/>
  <c r="AP46" i="10"/>
  <c r="AN42" i="10"/>
  <c r="AO42" i="10"/>
  <c r="AP42" i="10"/>
  <c r="AN38" i="10"/>
  <c r="AO38" i="10"/>
  <c r="AP38" i="10"/>
  <c r="AN34" i="10"/>
  <c r="AO34" i="10"/>
  <c r="AP34" i="10"/>
  <c r="AN30" i="10"/>
  <c r="AO30" i="10"/>
  <c r="AP30" i="10"/>
  <c r="AN26" i="10"/>
  <c r="AO26" i="10"/>
  <c r="AP26" i="10"/>
  <c r="AN22" i="10"/>
  <c r="AO22" i="10"/>
  <c r="AP22" i="10"/>
  <c r="AN18" i="10"/>
  <c r="AO18" i="10"/>
  <c r="AP18" i="10"/>
  <c r="AN14" i="10"/>
  <c r="AO14" i="10"/>
  <c r="AP14" i="10"/>
  <c r="AN10" i="10"/>
  <c r="AO10" i="10"/>
  <c r="AP10" i="10"/>
  <c r="AQ102" i="10"/>
  <c r="AO102" i="10"/>
  <c r="AP102" i="10"/>
  <c r="AO98" i="10"/>
  <c r="AP98" i="10"/>
  <c r="AN94" i="10"/>
  <c r="AO94" i="10"/>
  <c r="AP94" i="10"/>
  <c r="AN90" i="10"/>
  <c r="AO90" i="10"/>
  <c r="AP90" i="10"/>
  <c r="AQ86" i="10"/>
  <c r="AO86" i="10"/>
  <c r="AP86" i="10"/>
  <c r="AO82" i="10"/>
  <c r="AP82" i="10"/>
  <c r="AN78" i="10"/>
  <c r="AO78" i="10"/>
  <c r="AP78" i="10"/>
  <c r="AN74" i="10"/>
  <c r="AO74" i="10"/>
  <c r="AP74" i="10"/>
  <c r="AQ70" i="10"/>
  <c r="AO70" i="10"/>
  <c r="AP70" i="10"/>
  <c r="AO66" i="10"/>
  <c r="AP66" i="10"/>
  <c r="AN62" i="10"/>
  <c r="AO62" i="10"/>
  <c r="AP62" i="10"/>
  <c r="AN58" i="10"/>
  <c r="AO58" i="10"/>
  <c r="AP58" i="10"/>
  <c r="AQ54" i="10"/>
  <c r="AO54" i="10"/>
  <c r="AP54" i="10"/>
  <c r="AO49" i="10"/>
  <c r="AP49" i="10"/>
  <c r="AN45" i="10"/>
  <c r="AO45" i="10"/>
  <c r="AP45" i="10"/>
  <c r="AN41" i="10"/>
  <c r="AO41" i="10"/>
  <c r="AP41" i="10"/>
  <c r="AQ37" i="10"/>
  <c r="AO37" i="10"/>
  <c r="AP37" i="10"/>
  <c r="AO33" i="10"/>
  <c r="AP33" i="10"/>
  <c r="AN29" i="10"/>
  <c r="AO29" i="10"/>
  <c r="AP29" i="10"/>
  <c r="AN25" i="10"/>
  <c r="AO25" i="10"/>
  <c r="AP25" i="10"/>
  <c r="AO21" i="10"/>
  <c r="AP21" i="10"/>
  <c r="AQ17" i="10"/>
  <c r="AO17" i="10"/>
  <c r="AP17" i="10"/>
  <c r="AQ13" i="10"/>
  <c r="AO13" i="10"/>
  <c r="AP13" i="10"/>
  <c r="AH96" i="10"/>
  <c r="AJ96" i="10"/>
  <c r="AI96" i="10"/>
  <c r="AH84" i="10"/>
  <c r="AJ84" i="10"/>
  <c r="AI84" i="10"/>
  <c r="AH72" i="10"/>
  <c r="AJ72" i="10"/>
  <c r="AI72" i="10"/>
  <c r="AK60" i="10"/>
  <c r="AJ60" i="10"/>
  <c r="AI60" i="10"/>
  <c r="AH47" i="10"/>
  <c r="AJ47" i="10"/>
  <c r="AI47" i="10"/>
  <c r="AJ31" i="10"/>
  <c r="AI31" i="10"/>
  <c r="AJ15" i="10"/>
  <c r="AI15" i="10"/>
  <c r="AH9" i="10"/>
  <c r="AI9" i="10"/>
  <c r="AJ9" i="10"/>
  <c r="AH99" i="10"/>
  <c r="AJ99" i="10"/>
  <c r="AI99" i="10"/>
  <c r="AK95" i="10"/>
  <c r="AJ95" i="10"/>
  <c r="AI95" i="10"/>
  <c r="AH91" i="10"/>
  <c r="AJ91" i="10"/>
  <c r="AI91" i="10"/>
  <c r="AH87" i="10"/>
  <c r="AJ87" i="10"/>
  <c r="AI87" i="10"/>
  <c r="AH83" i="10"/>
  <c r="AI83" i="10"/>
  <c r="AJ83" i="10"/>
  <c r="AK79" i="10"/>
  <c r="AI79" i="10"/>
  <c r="AJ79" i="10"/>
  <c r="AK75" i="10"/>
  <c r="AI75" i="10"/>
  <c r="AJ75" i="10"/>
  <c r="AH71" i="10"/>
  <c r="AI71" i="10"/>
  <c r="AJ71" i="10"/>
  <c r="AH67" i="10"/>
  <c r="AI67" i="10"/>
  <c r="AJ67" i="10"/>
  <c r="AH63" i="10"/>
  <c r="AI63" i="10"/>
  <c r="AJ63" i="10"/>
  <c r="AI59" i="10"/>
  <c r="AJ59" i="10"/>
  <c r="AK55" i="10"/>
  <c r="AI55" i="10"/>
  <c r="AJ55" i="10"/>
  <c r="AH50" i="10"/>
  <c r="AI50" i="10"/>
  <c r="AJ50" i="10"/>
  <c r="AH46" i="10"/>
  <c r="AI46" i="10"/>
  <c r="AJ46" i="10"/>
  <c r="AI42" i="10"/>
  <c r="AJ42" i="10"/>
  <c r="AK38" i="10"/>
  <c r="AI38" i="10"/>
  <c r="AJ38" i="10"/>
  <c r="AH34" i="10"/>
  <c r="AI34" i="10"/>
  <c r="AJ34" i="10"/>
  <c r="AK30" i="10"/>
  <c r="AI30" i="10"/>
  <c r="AJ30" i="10"/>
  <c r="AI26" i="10"/>
  <c r="AJ26" i="10"/>
  <c r="AK22" i="10"/>
  <c r="AI22" i="10"/>
  <c r="AJ22" i="10"/>
  <c r="AI18" i="10"/>
  <c r="AJ18" i="10"/>
  <c r="AK14" i="10"/>
  <c r="AI14" i="10"/>
  <c r="AJ14" i="10"/>
  <c r="AI10" i="10"/>
  <c r="AJ10" i="10"/>
  <c r="AH92" i="10"/>
  <c r="AJ92" i="10"/>
  <c r="AI92" i="10"/>
  <c r="AJ80" i="10"/>
  <c r="AI80" i="10"/>
  <c r="AK68" i="10"/>
  <c r="AJ68" i="10"/>
  <c r="AI68" i="10"/>
  <c r="AH56" i="10"/>
  <c r="AJ56" i="10"/>
  <c r="AI56" i="10"/>
  <c r="AK43" i="10"/>
  <c r="AJ43" i="10"/>
  <c r="AI43" i="10"/>
  <c r="AJ35" i="10"/>
  <c r="AI35" i="10"/>
  <c r="AK23" i="10"/>
  <c r="AJ23" i="10"/>
  <c r="AI23" i="10"/>
  <c r="AK102" i="10"/>
  <c r="AJ102" i="10"/>
  <c r="AI102" i="10"/>
  <c r="AK98" i="10"/>
  <c r="AJ98" i="10"/>
  <c r="AI98" i="10"/>
  <c r="AK94" i="10"/>
  <c r="AJ94" i="10"/>
  <c r="AI94" i="10"/>
  <c r="AJ90" i="10"/>
  <c r="AI90" i="10"/>
  <c r="AK86" i="10"/>
  <c r="AJ86" i="10"/>
  <c r="AI86" i="10"/>
  <c r="AJ82" i="10"/>
  <c r="AI82" i="10"/>
  <c r="AK78" i="10"/>
  <c r="AJ78" i="10"/>
  <c r="AI78" i="10"/>
  <c r="AK74" i="10"/>
  <c r="AJ74" i="10"/>
  <c r="AI74" i="10"/>
  <c r="AJ70" i="10"/>
  <c r="AI70" i="10"/>
  <c r="AJ66" i="10"/>
  <c r="AI66" i="10"/>
  <c r="AJ62" i="10"/>
  <c r="AI62" i="10"/>
  <c r="AK58" i="10"/>
  <c r="AJ58" i="10"/>
  <c r="AI58" i="10"/>
  <c r="AK54" i="10"/>
  <c r="AJ54" i="10"/>
  <c r="AI54" i="10"/>
  <c r="AJ49" i="10"/>
  <c r="AI49" i="10"/>
  <c r="AK45" i="10"/>
  <c r="AJ45" i="10"/>
  <c r="AI45" i="10"/>
  <c r="AK41" i="10"/>
  <c r="AJ41" i="10"/>
  <c r="AI41" i="10"/>
  <c r="AJ37" i="10"/>
  <c r="AI37" i="10"/>
  <c r="AJ33" i="10"/>
  <c r="AI33" i="10"/>
  <c r="AK29" i="10"/>
  <c r="AJ29" i="10"/>
  <c r="AI29" i="10"/>
  <c r="AK25" i="10"/>
  <c r="AJ25" i="10"/>
  <c r="AI25" i="10"/>
  <c r="AK21" i="10"/>
  <c r="AJ21" i="10"/>
  <c r="AI21" i="10"/>
  <c r="AJ17" i="10"/>
  <c r="AI17" i="10"/>
  <c r="AJ13" i="10"/>
  <c r="AI13" i="10"/>
  <c r="AH100" i="10"/>
  <c r="AJ100" i="10"/>
  <c r="AI100" i="10"/>
  <c r="AK88" i="10"/>
  <c r="AJ88" i="10"/>
  <c r="AI88" i="10"/>
  <c r="AH76" i="10"/>
  <c r="AJ76" i="10"/>
  <c r="AI76" i="10"/>
  <c r="AH64" i="10"/>
  <c r="AJ64" i="10"/>
  <c r="AI64" i="10"/>
  <c r="AH51" i="10"/>
  <c r="AJ51" i="10"/>
  <c r="AI51" i="10"/>
  <c r="AK39" i="10"/>
  <c r="AJ39" i="10"/>
  <c r="AI39" i="10"/>
  <c r="AK27" i="10"/>
  <c r="AJ27" i="10"/>
  <c r="AI27" i="10"/>
  <c r="AK19" i="10"/>
  <c r="AJ19" i="10"/>
  <c r="AI19" i="10"/>
  <c r="AK11" i="10"/>
  <c r="AJ11" i="10"/>
  <c r="AI11" i="10"/>
  <c r="AJ101" i="10"/>
  <c r="AI101" i="10"/>
  <c r="AK97" i="10"/>
  <c r="AJ97" i="10"/>
  <c r="AI97" i="10"/>
  <c r="AK93" i="10"/>
  <c r="AJ93" i="10"/>
  <c r="AI93" i="10"/>
  <c r="AK89" i="10"/>
  <c r="AJ89" i="10"/>
  <c r="AI89" i="10"/>
  <c r="AK85" i="10"/>
  <c r="AI85" i="10"/>
  <c r="AJ85" i="10"/>
  <c r="AK81" i="10"/>
  <c r="AI81" i="10"/>
  <c r="AJ81" i="10"/>
  <c r="AK77" i="10"/>
  <c r="AI77" i="10"/>
  <c r="AJ77" i="10"/>
  <c r="AK73" i="10"/>
  <c r="AI73" i="10"/>
  <c r="AJ73" i="10"/>
  <c r="AK69" i="10"/>
  <c r="AI69" i="10"/>
  <c r="AJ69" i="10"/>
  <c r="AK65" i="10"/>
  <c r="AI65" i="10"/>
  <c r="AJ65" i="10"/>
  <c r="AK61" i="10"/>
  <c r="AI61" i="10"/>
  <c r="AJ61" i="10"/>
  <c r="AK57" i="10"/>
  <c r="AI57" i="10"/>
  <c r="AJ57" i="10"/>
  <c r="AK53" i="10"/>
  <c r="AI53" i="10"/>
  <c r="AJ53" i="10"/>
  <c r="AK48" i="10"/>
  <c r="AI48" i="10"/>
  <c r="AJ48" i="10"/>
  <c r="AK44" i="10"/>
  <c r="AI44" i="10"/>
  <c r="AJ44" i="10"/>
  <c r="AK40" i="10"/>
  <c r="AI40" i="10"/>
  <c r="AJ40" i="10"/>
  <c r="AK36" i="10"/>
  <c r="AI36" i="10"/>
  <c r="AJ36" i="10"/>
  <c r="AK32" i="10"/>
  <c r="AI32" i="10"/>
  <c r="AJ32" i="10"/>
  <c r="AK28" i="10"/>
  <c r="AI28" i="10"/>
  <c r="AJ28" i="10"/>
  <c r="AK24" i="10"/>
  <c r="AI24" i="10"/>
  <c r="AJ24" i="10"/>
  <c r="AK20" i="10"/>
  <c r="AI20" i="10"/>
  <c r="AJ20" i="10"/>
  <c r="AK16" i="10"/>
  <c r="AI16" i="10"/>
  <c r="AJ16" i="10"/>
  <c r="AK12" i="10"/>
  <c r="AI12" i="10"/>
  <c r="AJ12" i="10"/>
  <c r="AB102" i="10"/>
  <c r="AD102" i="10"/>
  <c r="AC102" i="10"/>
  <c r="AE94" i="10"/>
  <c r="AC94" i="10"/>
  <c r="AD94" i="10"/>
  <c r="AB86" i="10"/>
  <c r="AD86" i="10"/>
  <c r="AC86" i="10"/>
  <c r="AB78" i="10"/>
  <c r="AC78" i="10"/>
  <c r="AD78" i="10"/>
  <c r="AB70" i="10"/>
  <c r="AD70" i="10"/>
  <c r="AC70" i="10"/>
  <c r="AE62" i="10"/>
  <c r="AC62" i="10"/>
  <c r="AD62" i="10"/>
  <c r="AB54" i="10"/>
  <c r="AC54" i="10"/>
  <c r="AD54" i="10"/>
  <c r="AB45" i="10"/>
  <c r="AD45" i="10"/>
  <c r="AC45" i="10"/>
  <c r="AB37" i="10"/>
  <c r="AC37" i="10"/>
  <c r="AD37" i="10"/>
  <c r="AB29" i="10"/>
  <c r="AC29" i="10"/>
  <c r="AD29" i="10"/>
  <c r="AB17" i="10"/>
  <c r="AD17" i="10"/>
  <c r="AC17" i="10"/>
  <c r="AE101" i="10"/>
  <c r="AC101" i="10"/>
  <c r="AD101" i="10"/>
  <c r="AE93" i="10"/>
  <c r="AC93" i="10"/>
  <c r="AD93" i="10"/>
  <c r="AE85" i="10"/>
  <c r="AC85" i="10"/>
  <c r="AD85" i="10"/>
  <c r="AE77" i="10"/>
  <c r="AC77" i="10"/>
  <c r="AD77" i="10"/>
  <c r="AE69" i="10"/>
  <c r="AC69" i="10"/>
  <c r="AD69" i="10"/>
  <c r="AE61" i="10"/>
  <c r="AC61" i="10"/>
  <c r="AD61" i="10"/>
  <c r="AE53" i="10"/>
  <c r="AC53" i="10"/>
  <c r="AD53" i="10"/>
  <c r="AE44" i="10"/>
  <c r="AC44" i="10"/>
  <c r="AD44" i="10"/>
  <c r="AE36" i="10"/>
  <c r="AC36" i="10"/>
  <c r="AD36" i="10"/>
  <c r="AE28" i="10"/>
  <c r="AC28" i="10"/>
  <c r="AD28" i="10"/>
  <c r="AE20" i="10"/>
  <c r="AC20" i="10"/>
  <c r="AD20" i="10"/>
  <c r="AE12" i="10"/>
  <c r="AC12" i="10"/>
  <c r="AD12" i="10"/>
  <c r="AB9" i="10"/>
  <c r="AD9" i="10"/>
  <c r="AC9" i="10"/>
  <c r="AB99" i="10"/>
  <c r="AC99" i="10"/>
  <c r="AD99" i="10"/>
  <c r="AB95" i="10"/>
  <c r="AC95" i="10"/>
  <c r="AD95" i="10"/>
  <c r="AB91" i="10"/>
  <c r="AC91" i="10"/>
  <c r="AD91" i="10"/>
  <c r="AB87" i="10"/>
  <c r="AC87" i="10"/>
  <c r="AD87" i="10"/>
  <c r="AB83" i="10"/>
  <c r="AC83" i="10"/>
  <c r="AD83" i="10"/>
  <c r="AB79" i="10"/>
  <c r="AC79" i="10"/>
  <c r="AD79" i="10"/>
  <c r="AB75" i="10"/>
  <c r="AC75" i="10"/>
  <c r="AD75" i="10"/>
  <c r="AB71" i="10"/>
  <c r="AC71" i="10"/>
  <c r="AD71" i="10"/>
  <c r="AB67" i="10"/>
  <c r="AC67" i="10"/>
  <c r="AD67" i="10"/>
  <c r="AB63" i="10"/>
  <c r="AC63" i="10"/>
  <c r="AD63" i="10"/>
  <c r="AB59" i="10"/>
  <c r="AC59" i="10"/>
  <c r="AD59" i="10"/>
  <c r="AB55" i="10"/>
  <c r="AC55" i="10"/>
  <c r="AD55" i="10"/>
  <c r="AB50" i="10"/>
  <c r="AC50" i="10"/>
  <c r="AD50" i="10"/>
  <c r="AB46" i="10"/>
  <c r="AC46" i="10"/>
  <c r="AD46" i="10"/>
  <c r="AB42" i="10"/>
  <c r="AC42" i="10"/>
  <c r="AD42" i="10"/>
  <c r="AB38" i="10"/>
  <c r="AC38" i="10"/>
  <c r="AD38" i="10"/>
  <c r="AB34" i="10"/>
  <c r="AC34" i="10"/>
  <c r="AD34" i="10"/>
  <c r="AB30" i="10"/>
  <c r="AC30" i="10"/>
  <c r="AD30" i="10"/>
  <c r="AB26" i="10"/>
  <c r="AC26" i="10"/>
  <c r="AD26" i="10"/>
  <c r="AC22" i="10"/>
  <c r="AD22" i="10"/>
  <c r="AB18" i="10"/>
  <c r="AC18" i="10"/>
  <c r="AD18" i="10"/>
  <c r="AB14" i="10"/>
  <c r="AC14" i="10"/>
  <c r="AD14" i="10"/>
  <c r="AB10" i="10"/>
  <c r="AC10" i="10"/>
  <c r="AD10" i="10"/>
  <c r="AB98" i="10"/>
  <c r="AC98" i="10"/>
  <c r="AD98" i="10"/>
  <c r="AE90" i="10"/>
  <c r="AD90" i="10"/>
  <c r="AC90" i="10"/>
  <c r="AB82" i="10"/>
  <c r="AD82" i="10"/>
  <c r="AC82" i="10"/>
  <c r="AE74" i="10"/>
  <c r="AC74" i="10"/>
  <c r="AD74" i="10"/>
  <c r="AB66" i="10"/>
  <c r="AD66" i="10"/>
  <c r="AC66" i="10"/>
  <c r="AE58" i="10"/>
  <c r="AC58" i="10"/>
  <c r="AD58" i="10"/>
  <c r="AB49" i="10"/>
  <c r="AD49" i="10"/>
  <c r="AC49" i="10"/>
  <c r="AE41" i="10"/>
  <c r="AD41" i="10"/>
  <c r="AC41" i="10"/>
  <c r="AB33" i="10"/>
  <c r="AD33" i="10"/>
  <c r="AC33" i="10"/>
  <c r="AC25" i="10"/>
  <c r="AD25" i="10"/>
  <c r="AB21" i="10"/>
  <c r="AD21" i="10"/>
  <c r="AC21" i="10"/>
  <c r="AC13" i="10"/>
  <c r="AD13" i="10"/>
  <c r="AE97" i="10"/>
  <c r="AC97" i="10"/>
  <c r="AD97" i="10"/>
  <c r="AE89" i="10"/>
  <c r="AC89" i="10"/>
  <c r="AD89" i="10"/>
  <c r="AE81" i="10"/>
  <c r="AC81" i="10"/>
  <c r="AD81" i="10"/>
  <c r="AE73" i="10"/>
  <c r="AC73" i="10"/>
  <c r="AD73" i="10"/>
  <c r="AE65" i="10"/>
  <c r="AC65" i="10"/>
  <c r="AD65" i="10"/>
  <c r="AE57" i="10"/>
  <c r="AC57" i="10"/>
  <c r="AD57" i="10"/>
  <c r="AE48" i="10"/>
  <c r="AC48" i="10"/>
  <c r="AD48" i="10"/>
  <c r="AE40" i="10"/>
  <c r="AC40" i="10"/>
  <c r="AD40" i="10"/>
  <c r="AE32" i="10"/>
  <c r="AC32" i="10"/>
  <c r="AD32" i="10"/>
  <c r="AE24" i="10"/>
  <c r="AC24" i="10"/>
  <c r="AD24" i="10"/>
  <c r="AE16" i="10"/>
  <c r="AC16" i="10"/>
  <c r="AD16" i="10"/>
  <c r="AB100" i="10"/>
  <c r="AC100" i="10"/>
  <c r="AD100" i="10"/>
  <c r="AB96" i="10"/>
  <c r="AD96" i="10"/>
  <c r="AC96" i="10"/>
  <c r="AB92" i="10"/>
  <c r="AC92" i="10"/>
  <c r="AD92" i="10"/>
  <c r="AB88" i="10"/>
  <c r="AC88" i="10"/>
  <c r="AD88" i="10"/>
  <c r="AB84" i="10"/>
  <c r="AC84" i="10"/>
  <c r="AD84" i="10"/>
  <c r="AB80" i="10"/>
  <c r="AC80" i="10"/>
  <c r="AD80" i="10"/>
  <c r="AB76" i="10"/>
  <c r="AD76" i="10"/>
  <c r="AC76" i="10"/>
  <c r="AB72" i="10"/>
  <c r="AC72" i="10"/>
  <c r="AD72" i="10"/>
  <c r="AB68" i="10"/>
  <c r="AC68" i="10"/>
  <c r="AD68" i="10"/>
  <c r="AB64" i="10"/>
  <c r="AC64" i="10"/>
  <c r="AD64" i="10"/>
  <c r="AB60" i="10"/>
  <c r="AD60" i="10"/>
  <c r="AC60" i="10"/>
  <c r="AB56" i="10"/>
  <c r="AD56" i="10"/>
  <c r="AC56" i="10"/>
  <c r="AB51" i="10"/>
  <c r="AC51" i="10"/>
  <c r="AD51" i="10"/>
  <c r="AB47" i="10"/>
  <c r="AC47" i="10"/>
  <c r="AD47" i="10"/>
  <c r="AB43" i="10"/>
  <c r="AC43" i="10"/>
  <c r="AD43" i="10"/>
  <c r="AB39" i="10"/>
  <c r="AC39" i="10"/>
  <c r="AD39" i="10"/>
  <c r="AB35" i="10"/>
  <c r="AD35" i="10"/>
  <c r="AC35" i="10"/>
  <c r="AB31" i="10"/>
  <c r="AC31" i="10"/>
  <c r="AD31" i="10"/>
  <c r="AB27" i="10"/>
  <c r="AD27" i="10"/>
  <c r="AC27" i="10"/>
  <c r="AB23" i="10"/>
  <c r="AC23" i="10"/>
  <c r="AD23" i="10"/>
  <c r="AB19" i="10"/>
  <c r="AC19" i="10"/>
  <c r="AD19" i="10"/>
  <c r="AE15" i="10"/>
  <c r="AC15" i="10"/>
  <c r="AD15" i="10"/>
  <c r="AE11" i="10"/>
  <c r="AD11" i="10"/>
  <c r="AC11" i="10"/>
  <c r="Y97" i="10"/>
  <c r="W97" i="10"/>
  <c r="X97" i="10"/>
  <c r="Y93" i="10"/>
  <c r="W93" i="10"/>
  <c r="X93" i="10"/>
  <c r="W89" i="10"/>
  <c r="X89" i="10"/>
  <c r="Y77" i="10"/>
  <c r="W77" i="10"/>
  <c r="X77" i="10"/>
  <c r="Y69" i="10"/>
  <c r="W69" i="10"/>
  <c r="X69" i="10"/>
  <c r="Y61" i="10"/>
  <c r="W61" i="10"/>
  <c r="X61" i="10"/>
  <c r="Y53" i="10"/>
  <c r="W53" i="10"/>
  <c r="X53" i="10"/>
  <c r="Y44" i="10"/>
  <c r="W44" i="10"/>
  <c r="X44" i="10"/>
  <c r="Y36" i="10"/>
  <c r="W36" i="10"/>
  <c r="X36" i="10"/>
  <c r="Y28" i="10"/>
  <c r="W28" i="10"/>
  <c r="X28" i="10"/>
  <c r="W24" i="10"/>
  <c r="X24" i="10"/>
  <c r="Y16" i="10"/>
  <c r="W16" i="10"/>
  <c r="X16" i="10"/>
  <c r="Y102" i="10"/>
  <c r="W102" i="10"/>
  <c r="X102" i="10"/>
  <c r="W98" i="10"/>
  <c r="X98" i="10"/>
  <c r="V94" i="10"/>
  <c r="X94" i="10"/>
  <c r="W94" i="10"/>
  <c r="V90" i="10"/>
  <c r="W90" i="10"/>
  <c r="X90" i="10"/>
  <c r="Y86" i="10"/>
  <c r="X86" i="10"/>
  <c r="W86" i="10"/>
  <c r="W82" i="10"/>
  <c r="X82" i="10"/>
  <c r="V78" i="10"/>
  <c r="W78" i="10"/>
  <c r="X78" i="10"/>
  <c r="V74" i="10"/>
  <c r="W74" i="10"/>
  <c r="X74" i="10"/>
  <c r="Y70" i="10"/>
  <c r="W70" i="10"/>
  <c r="X70" i="10"/>
  <c r="X66" i="10"/>
  <c r="W66" i="10"/>
  <c r="V62" i="10"/>
  <c r="W62" i="10"/>
  <c r="X62" i="10"/>
  <c r="V58" i="10"/>
  <c r="W58" i="10"/>
  <c r="X58" i="10"/>
  <c r="Y54" i="10"/>
  <c r="W54" i="10"/>
  <c r="X54" i="10"/>
  <c r="W49" i="10"/>
  <c r="X49" i="10"/>
  <c r="V45" i="10"/>
  <c r="X45" i="10"/>
  <c r="W45" i="10"/>
  <c r="V41" i="10"/>
  <c r="X41" i="10"/>
  <c r="W41" i="10"/>
  <c r="Y37" i="10"/>
  <c r="X37" i="10"/>
  <c r="W37" i="10"/>
  <c r="W33" i="10"/>
  <c r="X33" i="10"/>
  <c r="V29" i="10"/>
  <c r="W29" i="10"/>
  <c r="X29" i="10"/>
  <c r="V25" i="10"/>
  <c r="W25" i="10"/>
  <c r="X25" i="10"/>
  <c r="Y21" i="10"/>
  <c r="W21" i="10"/>
  <c r="X21" i="10"/>
  <c r="X17" i="10"/>
  <c r="W17" i="10"/>
  <c r="V13" i="10"/>
  <c r="W13" i="10"/>
  <c r="X13" i="10"/>
  <c r="V96" i="10"/>
  <c r="W96" i="10"/>
  <c r="X96" i="10"/>
  <c r="V92" i="10"/>
  <c r="X92" i="10"/>
  <c r="W92" i="10"/>
  <c r="V88" i="10"/>
  <c r="W88" i="10"/>
  <c r="X88" i="10"/>
  <c r="V84" i="10"/>
  <c r="W84" i="10"/>
  <c r="X84" i="10"/>
  <c r="V80" i="10"/>
  <c r="X80" i="10"/>
  <c r="W80" i="10"/>
  <c r="V76" i="10"/>
  <c r="X76" i="10"/>
  <c r="W76" i="10"/>
  <c r="V72" i="10"/>
  <c r="X72" i="10"/>
  <c r="W72" i="10"/>
  <c r="V68" i="10"/>
  <c r="W68" i="10"/>
  <c r="X68" i="10"/>
  <c r="V64" i="10"/>
  <c r="W64" i="10"/>
  <c r="X64" i="10"/>
  <c r="V60" i="10"/>
  <c r="X60" i="10"/>
  <c r="W60" i="10"/>
  <c r="V56" i="10"/>
  <c r="X56" i="10"/>
  <c r="W56" i="10"/>
  <c r="V51" i="10"/>
  <c r="X51" i="10"/>
  <c r="W51" i="10"/>
  <c r="V47" i="10"/>
  <c r="W47" i="10"/>
  <c r="X47" i="10"/>
  <c r="V43" i="10"/>
  <c r="W43" i="10"/>
  <c r="X43" i="10"/>
  <c r="V39" i="10"/>
  <c r="W39" i="10"/>
  <c r="X39" i="10"/>
  <c r="V35" i="10"/>
  <c r="W35" i="10"/>
  <c r="X35" i="10"/>
  <c r="V31" i="10"/>
  <c r="X31" i="10"/>
  <c r="W31" i="10"/>
  <c r="V27" i="10"/>
  <c r="X27" i="10"/>
  <c r="W27" i="10"/>
  <c r="V23" i="10"/>
  <c r="X23" i="10"/>
  <c r="W23" i="10"/>
  <c r="V19" i="10"/>
  <c r="X19" i="10"/>
  <c r="W19" i="10"/>
  <c r="V15" i="10"/>
  <c r="W15" i="10"/>
  <c r="X15" i="10"/>
  <c r="V11" i="10"/>
  <c r="X11" i="10"/>
  <c r="W11" i="10"/>
  <c r="Y101" i="10"/>
  <c r="W101" i="10"/>
  <c r="X101" i="10"/>
  <c r="Y85" i="10"/>
  <c r="W85" i="10"/>
  <c r="X85" i="10"/>
  <c r="Y81" i="10"/>
  <c r="W81" i="10"/>
  <c r="X81" i="10"/>
  <c r="W73" i="10"/>
  <c r="X73" i="10"/>
  <c r="Y65" i="10"/>
  <c r="W65" i="10"/>
  <c r="X65" i="10"/>
  <c r="W57" i="10"/>
  <c r="X57" i="10"/>
  <c r="Y48" i="10"/>
  <c r="W48" i="10"/>
  <c r="X48" i="10"/>
  <c r="W40" i="10"/>
  <c r="X40" i="10"/>
  <c r="Y32" i="10"/>
  <c r="W32" i="10"/>
  <c r="X32" i="10"/>
  <c r="Y20" i="10"/>
  <c r="W20" i="10"/>
  <c r="X20" i="10"/>
  <c r="Y12" i="10"/>
  <c r="W12" i="10"/>
  <c r="X12" i="10"/>
  <c r="V100" i="10"/>
  <c r="X100" i="10"/>
  <c r="W100" i="10"/>
  <c r="X9" i="10"/>
  <c r="W9" i="10"/>
  <c r="V99" i="10"/>
  <c r="W99" i="10"/>
  <c r="X99" i="10"/>
  <c r="V95" i="10"/>
  <c r="W95" i="10"/>
  <c r="X95" i="10"/>
  <c r="V91" i="10"/>
  <c r="W91" i="10"/>
  <c r="X91" i="10"/>
  <c r="V87" i="10"/>
  <c r="W87" i="10"/>
  <c r="X87" i="10"/>
  <c r="V83" i="10"/>
  <c r="W83" i="10"/>
  <c r="X83" i="10"/>
  <c r="V79" i="10"/>
  <c r="W79" i="10"/>
  <c r="X79" i="10"/>
  <c r="V75" i="10"/>
  <c r="W75" i="10"/>
  <c r="X75" i="10"/>
  <c r="V71" i="10"/>
  <c r="W71" i="10"/>
  <c r="X71" i="10"/>
  <c r="V67" i="10"/>
  <c r="W67" i="10"/>
  <c r="X67" i="10"/>
  <c r="V63" i="10"/>
  <c r="W63" i="10"/>
  <c r="X63" i="10"/>
  <c r="V59" i="10"/>
  <c r="W59" i="10"/>
  <c r="X59" i="10"/>
  <c r="V55" i="10"/>
  <c r="W55" i="10"/>
  <c r="X55" i="10"/>
  <c r="V50" i="10"/>
  <c r="W50" i="10"/>
  <c r="X50" i="10"/>
  <c r="V46" i="10"/>
  <c r="W46" i="10"/>
  <c r="X46" i="10"/>
  <c r="V42" i="10"/>
  <c r="W42" i="10"/>
  <c r="X42" i="10"/>
  <c r="V38" i="10"/>
  <c r="W38" i="10"/>
  <c r="X38" i="10"/>
  <c r="V34" i="10"/>
  <c r="W34" i="10"/>
  <c r="X34" i="10"/>
  <c r="V30" i="10"/>
  <c r="W30" i="10"/>
  <c r="X30" i="10"/>
  <c r="V26" i="10"/>
  <c r="W26" i="10"/>
  <c r="X26" i="10"/>
  <c r="V22" i="10"/>
  <c r="W22" i="10"/>
  <c r="X22" i="10"/>
  <c r="V18" i="10"/>
  <c r="W18" i="10"/>
  <c r="X18" i="10"/>
  <c r="V14" i="10"/>
  <c r="W14" i="10"/>
  <c r="X14" i="10"/>
  <c r="V10" i="10"/>
  <c r="W10" i="10"/>
  <c r="X10" i="10"/>
  <c r="P101" i="10"/>
  <c r="Q101" i="10"/>
  <c r="R101" i="10"/>
  <c r="P97" i="10"/>
  <c r="Q97" i="10"/>
  <c r="R97" i="10"/>
  <c r="S93" i="10"/>
  <c r="Q93" i="10"/>
  <c r="R93" i="10"/>
  <c r="P89" i="10"/>
  <c r="Q89" i="10"/>
  <c r="R89" i="10"/>
  <c r="P85" i="10"/>
  <c r="Q85" i="10"/>
  <c r="R85" i="10"/>
  <c r="P81" i="10"/>
  <c r="Q81" i="10"/>
  <c r="R81" i="10"/>
  <c r="S77" i="10"/>
  <c r="Q77" i="10"/>
  <c r="R77" i="10"/>
  <c r="P73" i="10"/>
  <c r="Q73" i="10"/>
  <c r="R73" i="10"/>
  <c r="P69" i="10"/>
  <c r="Q69" i="10"/>
  <c r="R69" i="10"/>
  <c r="P65" i="10"/>
  <c r="Q65" i="10"/>
  <c r="R65" i="10"/>
  <c r="P61" i="10"/>
  <c r="Q61" i="10"/>
  <c r="R61" i="10"/>
  <c r="P57" i="10"/>
  <c r="Q57" i="10"/>
  <c r="R57" i="10"/>
  <c r="S53" i="10"/>
  <c r="Q53" i="10"/>
  <c r="R53" i="10"/>
  <c r="Q48" i="10"/>
  <c r="R48" i="10"/>
  <c r="S44" i="10"/>
  <c r="Q44" i="10"/>
  <c r="R44" i="10"/>
  <c r="P40" i="10"/>
  <c r="Q40" i="10"/>
  <c r="R40" i="10"/>
  <c r="S36" i="10"/>
  <c r="Q36" i="10"/>
  <c r="R36" i="10"/>
  <c r="S32" i="10"/>
  <c r="Q32" i="10"/>
  <c r="R32" i="10"/>
  <c r="S28" i="10"/>
  <c r="Q28" i="10"/>
  <c r="R28" i="10"/>
  <c r="S24" i="10"/>
  <c r="Q24" i="10"/>
  <c r="R24" i="10"/>
  <c r="S20" i="10"/>
  <c r="Q20" i="10"/>
  <c r="R20" i="10"/>
  <c r="S16" i="10"/>
  <c r="Q16" i="10"/>
  <c r="R16" i="10"/>
  <c r="S12" i="10"/>
  <c r="Q12" i="10"/>
  <c r="R12" i="10"/>
  <c r="P100" i="10"/>
  <c r="R100" i="10"/>
  <c r="Q100" i="10"/>
  <c r="P96" i="10"/>
  <c r="R96" i="10"/>
  <c r="Q96" i="10"/>
  <c r="P92" i="10"/>
  <c r="R92" i="10"/>
  <c r="Q92" i="10"/>
  <c r="P88" i="10"/>
  <c r="R88" i="10"/>
  <c r="Q88" i="10"/>
  <c r="P84" i="10"/>
  <c r="R84" i="10"/>
  <c r="Q84" i="10"/>
  <c r="P80" i="10"/>
  <c r="R80" i="10"/>
  <c r="Q80" i="10"/>
  <c r="P76" i="10"/>
  <c r="R76" i="10"/>
  <c r="Q76" i="10"/>
  <c r="P72" i="10"/>
  <c r="R72" i="10"/>
  <c r="Q72" i="10"/>
  <c r="P68" i="10"/>
  <c r="R68" i="10"/>
  <c r="Q68" i="10"/>
  <c r="P64" i="10"/>
  <c r="Q64" i="10"/>
  <c r="R64" i="10"/>
  <c r="P60" i="10"/>
  <c r="Q60" i="10"/>
  <c r="R60" i="10"/>
  <c r="P56" i="10"/>
  <c r="R56" i="10"/>
  <c r="Q56" i="10"/>
  <c r="P51" i="10"/>
  <c r="R51" i="10"/>
  <c r="Q51" i="10"/>
  <c r="P47" i="10"/>
  <c r="R47" i="10"/>
  <c r="Q47" i="10"/>
  <c r="P43" i="10"/>
  <c r="R43" i="10"/>
  <c r="Q43" i="10"/>
  <c r="P39" i="10"/>
  <c r="Q39" i="10"/>
  <c r="R39" i="10"/>
  <c r="P35" i="10"/>
  <c r="R35" i="10"/>
  <c r="Q35" i="10"/>
  <c r="P31" i="10"/>
  <c r="R31" i="10"/>
  <c r="Q31" i="10"/>
  <c r="P27" i="10"/>
  <c r="R27" i="10"/>
  <c r="Q27" i="10"/>
  <c r="P23" i="10"/>
  <c r="R23" i="10"/>
  <c r="Q23" i="10"/>
  <c r="P19" i="10"/>
  <c r="R19" i="10"/>
  <c r="Q19" i="10"/>
  <c r="P15" i="10"/>
  <c r="Q15" i="10"/>
  <c r="R15" i="10"/>
  <c r="P11" i="10"/>
  <c r="Q11" i="10"/>
  <c r="R11" i="10"/>
  <c r="S9" i="10"/>
  <c r="R9" i="10"/>
  <c r="Q9" i="10"/>
  <c r="P99" i="10"/>
  <c r="Q99" i="10"/>
  <c r="R99" i="10"/>
  <c r="S95" i="10"/>
  <c r="Q95" i="10"/>
  <c r="R95" i="10"/>
  <c r="S91" i="10"/>
  <c r="Q91" i="10"/>
  <c r="R91" i="10"/>
  <c r="S87" i="10"/>
  <c r="Q87" i="10"/>
  <c r="R87" i="10"/>
  <c r="S83" i="10"/>
  <c r="Q83" i="10"/>
  <c r="R83" i="10"/>
  <c r="S79" i="10"/>
  <c r="Q79" i="10"/>
  <c r="R79" i="10"/>
  <c r="S75" i="10"/>
  <c r="Q75" i="10"/>
  <c r="R75" i="10"/>
  <c r="S71" i="10"/>
  <c r="Q71" i="10"/>
  <c r="R71" i="10"/>
  <c r="S67" i="10"/>
  <c r="Q67" i="10"/>
  <c r="R67" i="10"/>
  <c r="S63" i="10"/>
  <c r="Q63" i="10"/>
  <c r="R63" i="10"/>
  <c r="S59" i="10"/>
  <c r="Q59" i="10"/>
  <c r="R59" i="10"/>
  <c r="S55" i="10"/>
  <c r="Q55" i="10"/>
  <c r="R55" i="10"/>
  <c r="Q50" i="10"/>
  <c r="R50" i="10"/>
  <c r="S46" i="10"/>
  <c r="Q46" i="10"/>
  <c r="R46" i="10"/>
  <c r="S42" i="10"/>
  <c r="Q42" i="10"/>
  <c r="R42" i="10"/>
  <c r="S38" i="10"/>
  <c r="Q38" i="10"/>
  <c r="R38" i="10"/>
  <c r="Q34" i="10"/>
  <c r="R34" i="10"/>
  <c r="Q30" i="10"/>
  <c r="R30" i="10"/>
  <c r="Q26" i="10"/>
  <c r="R26" i="10"/>
  <c r="Q22" i="10"/>
  <c r="R22" i="10"/>
  <c r="Q18" i="10"/>
  <c r="R18" i="10"/>
  <c r="Q14" i="10"/>
  <c r="R14" i="10"/>
  <c r="Q10" i="10"/>
  <c r="R10" i="10"/>
  <c r="P102" i="10"/>
  <c r="R102" i="10"/>
  <c r="Q102" i="10"/>
  <c r="P98" i="10"/>
  <c r="R98" i="10"/>
  <c r="Q98" i="10"/>
  <c r="P94" i="10"/>
  <c r="R94" i="10"/>
  <c r="Q94" i="10"/>
  <c r="P90" i="10"/>
  <c r="R90" i="10"/>
  <c r="Q90" i="10"/>
  <c r="P86" i="10"/>
  <c r="R86" i="10"/>
  <c r="Q86" i="10"/>
  <c r="P82" i="10"/>
  <c r="R82" i="10"/>
  <c r="Q82" i="10"/>
  <c r="P78" i="10"/>
  <c r="R78" i="10"/>
  <c r="Q78" i="10"/>
  <c r="P74" i="10"/>
  <c r="R74" i="10"/>
  <c r="Q74" i="10"/>
  <c r="P70" i="10"/>
  <c r="R70" i="10"/>
  <c r="Q70" i="10"/>
  <c r="P66" i="10"/>
  <c r="R66" i="10"/>
  <c r="Q66" i="10"/>
  <c r="P62" i="10"/>
  <c r="R62" i="10"/>
  <c r="Q62" i="10"/>
  <c r="P58" i="10"/>
  <c r="Q58" i="10"/>
  <c r="R58" i="10"/>
  <c r="P54" i="10"/>
  <c r="Q54" i="10"/>
  <c r="R54" i="10"/>
  <c r="P49" i="10"/>
  <c r="Q49" i="10"/>
  <c r="R49" i="10"/>
  <c r="P45" i="10"/>
  <c r="Q45" i="10"/>
  <c r="R45" i="10"/>
  <c r="P41" i="10"/>
  <c r="R41" i="10"/>
  <c r="Q41" i="10"/>
  <c r="P37" i="10"/>
  <c r="Q37" i="10"/>
  <c r="R37" i="10"/>
  <c r="P33" i="10"/>
  <c r="Q33" i="10"/>
  <c r="R33" i="10"/>
  <c r="P29" i="10"/>
  <c r="Q29" i="10"/>
  <c r="R29" i="10"/>
  <c r="P25" i="10"/>
  <c r="Q25" i="10"/>
  <c r="R25" i="10"/>
  <c r="P21" i="10"/>
  <c r="Q21" i="10"/>
  <c r="R21" i="10"/>
  <c r="P17" i="10"/>
  <c r="R17" i="10"/>
  <c r="Q17" i="10"/>
  <c r="P13" i="10"/>
  <c r="R13" i="10"/>
  <c r="Q13" i="10"/>
  <c r="AQ101" i="10"/>
  <c r="AF79" i="4"/>
  <c r="AW101" i="10"/>
  <c r="AF82" i="4"/>
  <c r="BI101" i="10"/>
  <c r="AK101" i="10"/>
  <c r="BC66" i="10"/>
  <c r="BF80" i="10"/>
  <c r="AZ16" i="10"/>
  <c r="AE29" i="10"/>
  <c r="BF88" i="10"/>
  <c r="AH14" i="10"/>
  <c r="BI59" i="10"/>
  <c r="BI15" i="10"/>
  <c r="Y90" i="10"/>
  <c r="BI30" i="10"/>
  <c r="BI19" i="10"/>
  <c r="P77" i="10"/>
  <c r="AQ41" i="10"/>
  <c r="BF90" i="10"/>
  <c r="BF72" i="10"/>
  <c r="BI47" i="10"/>
  <c r="AK63" i="10"/>
  <c r="AE45" i="10"/>
  <c r="AE42" i="10"/>
  <c r="AK51" i="10"/>
  <c r="P46" i="10"/>
  <c r="P44" i="10"/>
  <c r="AQ62" i="10"/>
  <c r="AN19" i="10"/>
  <c r="AT86" i="10"/>
  <c r="AW83" i="10"/>
  <c r="BF95" i="10"/>
  <c r="BF41" i="10"/>
  <c r="BI51" i="10"/>
  <c r="P28" i="10"/>
  <c r="S25" i="10"/>
  <c r="V48" i="10"/>
  <c r="Y45" i="10"/>
  <c r="AE98" i="10"/>
  <c r="AE95" i="10"/>
  <c r="AK91" i="10"/>
  <c r="AH88" i="10"/>
  <c r="AH30" i="10"/>
  <c r="AN65" i="10"/>
  <c r="BF99" i="10"/>
  <c r="BI96" i="10"/>
  <c r="BI34" i="10"/>
  <c r="BI23" i="10"/>
  <c r="BF21" i="10"/>
  <c r="S97" i="10"/>
  <c r="S13" i="10"/>
  <c r="Y74" i="10"/>
  <c r="Y25" i="10"/>
  <c r="AK46" i="10"/>
  <c r="AQ58" i="10"/>
  <c r="AW30" i="10"/>
  <c r="AT27" i="10"/>
  <c r="BI100" i="10"/>
  <c r="BI91" i="10"/>
  <c r="BI79" i="10"/>
  <c r="BI46" i="10"/>
  <c r="BI35" i="10"/>
  <c r="BF25" i="10"/>
  <c r="P67" i="10"/>
  <c r="AB62" i="10"/>
  <c r="AE59" i="10"/>
  <c r="AH39" i="10"/>
  <c r="AH25" i="10"/>
  <c r="AN86" i="10"/>
  <c r="AN13" i="10"/>
  <c r="BI9" i="10"/>
  <c r="BF83" i="10"/>
  <c r="BI68" i="10"/>
  <c r="S81" i="10"/>
  <c r="P79" i="10"/>
  <c r="S69" i="10"/>
  <c r="S61" i="10"/>
  <c r="P53" i="10"/>
  <c r="P36" i="10"/>
  <c r="S33" i="10"/>
  <c r="S21" i="10"/>
  <c r="V97" i="10"/>
  <c r="Y94" i="10"/>
  <c r="V70" i="10"/>
  <c r="V61" i="10"/>
  <c r="Y58" i="10"/>
  <c r="Y41" i="10"/>
  <c r="V32" i="10"/>
  <c r="Y29" i="10"/>
  <c r="AE55" i="10"/>
  <c r="AE26" i="10"/>
  <c r="AK71" i="10"/>
  <c r="AH68" i="10"/>
  <c r="AH27" i="10"/>
  <c r="AH22" i="10"/>
  <c r="AN97" i="10"/>
  <c r="AQ94" i="10"/>
  <c r="AN77" i="10"/>
  <c r="AQ74" i="10"/>
  <c r="AN37" i="10"/>
  <c r="AN28" i="10"/>
  <c r="AQ25" i="10"/>
  <c r="AW67" i="10"/>
  <c r="AT19" i="10"/>
  <c r="AW10" i="10"/>
  <c r="AZ93" i="10"/>
  <c r="BC90" i="10"/>
  <c r="BC69" i="10"/>
  <c r="AZ44" i="10"/>
  <c r="BF102" i="10"/>
  <c r="BF86" i="10"/>
  <c r="BF70" i="10"/>
  <c r="BI42" i="10"/>
  <c r="BI31" i="10"/>
  <c r="BI26" i="10"/>
  <c r="BI10" i="10"/>
  <c r="P93" i="10"/>
  <c r="P83" i="10"/>
  <c r="P63" i="10"/>
  <c r="P55" i="10"/>
  <c r="S40" i="10"/>
  <c r="P38" i="10"/>
  <c r="S29" i="10"/>
  <c r="P12" i="10"/>
  <c r="V81" i="10"/>
  <c r="Y78" i="10"/>
  <c r="V16" i="10"/>
  <c r="Y13" i="10"/>
  <c r="AE82" i="10"/>
  <c r="AE33" i="10"/>
  <c r="AE30" i="10"/>
  <c r="AB15" i="10"/>
  <c r="AK99" i="10"/>
  <c r="AK34" i="10"/>
  <c r="AH29" i="10"/>
  <c r="AN9" i="10"/>
  <c r="AQ90" i="10"/>
  <c r="AN81" i="10"/>
  <c r="AQ78" i="10"/>
  <c r="AN48" i="10"/>
  <c r="AQ45" i="10"/>
  <c r="AN12" i="10"/>
  <c r="AW55" i="10"/>
  <c r="AZ32" i="10"/>
  <c r="BF98" i="10"/>
  <c r="BI92" i="10"/>
  <c r="BI87" i="10"/>
  <c r="BI76" i="10"/>
  <c r="BI71" i="10"/>
  <c r="BI60" i="10"/>
  <c r="BI55" i="10"/>
  <c r="BF49" i="10"/>
  <c r="BI43" i="10"/>
  <c r="BI38" i="10"/>
  <c r="BI27" i="10"/>
  <c r="BI22" i="10"/>
  <c r="BF17" i="10"/>
  <c r="BI11" i="10"/>
  <c r="P95" i="10"/>
  <c r="S85" i="10"/>
  <c r="S65" i="10"/>
  <c r="S57" i="10"/>
  <c r="P42" i="10"/>
  <c r="P20" i="10"/>
  <c r="S17" i="10"/>
  <c r="V102" i="10"/>
  <c r="V93" i="10"/>
  <c r="V65" i="10"/>
  <c r="Y62" i="10"/>
  <c r="V37" i="10"/>
  <c r="V28" i="10"/>
  <c r="AE78" i="10"/>
  <c r="AE17" i="10"/>
  <c r="AB11" i="10"/>
  <c r="AH86" i="10"/>
  <c r="AH79" i="10"/>
  <c r="AK76" i="10"/>
  <c r="AH23" i="10"/>
  <c r="AH21" i="10"/>
  <c r="AN61" i="10"/>
  <c r="AN32" i="10"/>
  <c r="AQ29" i="10"/>
  <c r="AN17" i="10"/>
  <c r="AW94" i="10"/>
  <c r="AW50" i="10"/>
  <c r="AW14" i="10"/>
  <c r="AT11" i="10"/>
  <c r="AZ85" i="10"/>
  <c r="BC82" i="10"/>
  <c r="AZ53" i="10"/>
  <c r="BC49" i="10"/>
  <c r="AZ20" i="10"/>
  <c r="BF94" i="10"/>
  <c r="BF62" i="10"/>
  <c r="BF13" i="10"/>
  <c r="BF101" i="10"/>
  <c r="BF89" i="10"/>
  <c r="BF77" i="10"/>
  <c r="BF65" i="10"/>
  <c r="BF53" i="10"/>
  <c r="BF32" i="10"/>
  <c r="BF28" i="10"/>
  <c r="BF16" i="10"/>
  <c r="BF12" i="10"/>
  <c r="BE5" i="10"/>
  <c r="Y9" i="10"/>
  <c r="V9" i="10"/>
  <c r="Y89" i="10"/>
  <c r="V89" i="10"/>
  <c r="Y24" i="10"/>
  <c r="V24" i="10"/>
  <c r="AB13" i="10"/>
  <c r="AE13" i="10"/>
  <c r="AQ73" i="10"/>
  <c r="AN73" i="10"/>
  <c r="AN66" i="10"/>
  <c r="AQ66" i="10"/>
  <c r="AT87" i="10"/>
  <c r="AW87" i="10"/>
  <c r="P48" i="10"/>
  <c r="S48" i="10"/>
  <c r="S22" i="10"/>
  <c r="P22" i="10"/>
  <c r="S14" i="10"/>
  <c r="P14" i="10"/>
  <c r="AK82" i="10"/>
  <c r="AH82" i="10"/>
  <c r="AZ89" i="10"/>
  <c r="BC89" i="10"/>
  <c r="BC24" i="10"/>
  <c r="AZ24" i="10"/>
  <c r="S89" i="10"/>
  <c r="P87" i="10"/>
  <c r="S73" i="10"/>
  <c r="P71" i="10"/>
  <c r="P59" i="10"/>
  <c r="P32" i="10"/>
  <c r="P24" i="10"/>
  <c r="P16" i="10"/>
  <c r="V98" i="10"/>
  <c r="Y98" i="10"/>
  <c r="Y73" i="10"/>
  <c r="V73" i="10"/>
  <c r="V66" i="10"/>
  <c r="Y66" i="10"/>
  <c r="Y40" i="10"/>
  <c r="V40" i="10"/>
  <c r="V33" i="10"/>
  <c r="Y33" i="10"/>
  <c r="AB94" i="10"/>
  <c r="AE91" i="10"/>
  <c r="AB74" i="10"/>
  <c r="AE71" i="10"/>
  <c r="AE25" i="10"/>
  <c r="AB25" i="10"/>
  <c r="AK90" i="10"/>
  <c r="AH90" i="10"/>
  <c r="AK84" i="10"/>
  <c r="AH75" i="10"/>
  <c r="AK50" i="10"/>
  <c r="AH41" i="10"/>
  <c r="AH35" i="10"/>
  <c r="AK35" i="10"/>
  <c r="AN102" i="10"/>
  <c r="AN93" i="10"/>
  <c r="AN54" i="10"/>
  <c r="AN44" i="10"/>
  <c r="AN24" i="10"/>
  <c r="AQ24" i="10"/>
  <c r="AQ20" i="10"/>
  <c r="AN15" i="10"/>
  <c r="AT75" i="10"/>
  <c r="AW75" i="10"/>
  <c r="AW71" i="10"/>
  <c r="AT42" i="10"/>
  <c r="AW42" i="10"/>
  <c r="AW38" i="10"/>
  <c r="AT35" i="10"/>
  <c r="AW22" i="10"/>
  <c r="AZ98" i="10"/>
  <c r="BC98" i="10"/>
  <c r="AZ61" i="10"/>
  <c r="BC58" i="10"/>
  <c r="V82" i="10"/>
  <c r="Y82" i="10"/>
  <c r="Y57" i="10"/>
  <c r="V57" i="10"/>
  <c r="AK62" i="10"/>
  <c r="AH62" i="10"/>
  <c r="AK37" i="10"/>
  <c r="AH37" i="10"/>
  <c r="AK13" i="10"/>
  <c r="AH13" i="10"/>
  <c r="AW102" i="10"/>
  <c r="AT102" i="10"/>
  <c r="AT59" i="10"/>
  <c r="AW59" i="10"/>
  <c r="S30" i="10"/>
  <c r="P30" i="10"/>
  <c r="AB22" i="10"/>
  <c r="AE22" i="10"/>
  <c r="AK70" i="10"/>
  <c r="AH70" i="10"/>
  <c r="AH18" i="10"/>
  <c r="AK18" i="10"/>
  <c r="AQ89" i="10"/>
  <c r="AN89" i="10"/>
  <c r="AN82" i="10"/>
  <c r="AQ82" i="10"/>
  <c r="AQ40" i="10"/>
  <c r="AN40" i="10"/>
  <c r="AN33" i="10"/>
  <c r="AQ33" i="10"/>
  <c r="AT90" i="10"/>
  <c r="AW90" i="10"/>
  <c r="AZ9" i="10"/>
  <c r="P91" i="10"/>
  <c r="P75" i="10"/>
  <c r="S50" i="10"/>
  <c r="P50" i="10"/>
  <c r="S34" i="10"/>
  <c r="P34" i="10"/>
  <c r="S26" i="10"/>
  <c r="P26" i="10"/>
  <c r="S18" i="10"/>
  <c r="P18" i="10"/>
  <c r="S10" i="10"/>
  <c r="P10" i="10"/>
  <c r="V86" i="10"/>
  <c r="V77" i="10"/>
  <c r="V54" i="10"/>
  <c r="V44" i="10"/>
  <c r="V21" i="10"/>
  <c r="V12" i="10"/>
  <c r="AE49" i="10"/>
  <c r="AB41" i="10"/>
  <c r="AE38" i="10"/>
  <c r="AH95" i="10"/>
  <c r="AH80" i="10"/>
  <c r="AK80" i="10"/>
  <c r="AH59" i="10"/>
  <c r="AK59" i="10"/>
  <c r="AH55" i="10"/>
  <c r="AH19" i="10"/>
  <c r="AN98" i="10"/>
  <c r="AQ98" i="10"/>
  <c r="AN70" i="10"/>
  <c r="AQ57" i="10"/>
  <c r="AN57" i="10"/>
  <c r="AN49" i="10"/>
  <c r="AQ49" i="10"/>
  <c r="AT99" i="10"/>
  <c r="AW99" i="10"/>
  <c r="BC101" i="10"/>
  <c r="AZ101" i="10"/>
  <c r="BC73" i="10"/>
  <c r="BC40" i="10"/>
  <c r="AZ40" i="10"/>
  <c r="AZ36" i="10"/>
  <c r="V49" i="10"/>
  <c r="Y49" i="10"/>
  <c r="V17" i="10"/>
  <c r="Y17" i="10"/>
  <c r="V101" i="10"/>
  <c r="V85" i="10"/>
  <c r="V69" i="10"/>
  <c r="V53" i="10"/>
  <c r="V36" i="10"/>
  <c r="V20" i="10"/>
  <c r="AB90" i="10"/>
  <c r="AE87" i="10"/>
  <c r="AE75" i="10"/>
  <c r="AE66" i="10"/>
  <c r="AB58" i="10"/>
  <c r="AH54" i="10"/>
  <c r="AH11" i="10"/>
  <c r="AN101" i="10"/>
  <c r="AN85" i="10"/>
  <c r="AN69" i="10"/>
  <c r="AN53" i="10"/>
  <c r="AN36" i="10"/>
  <c r="AW79" i="10"/>
  <c r="AW63" i="10"/>
  <c r="AW46" i="10"/>
  <c r="AW34" i="10"/>
  <c r="AT31" i="10"/>
  <c r="AW26" i="10"/>
  <c r="AT23" i="10"/>
  <c r="AW18" i="10"/>
  <c r="AT15" i="10"/>
  <c r="AZ77" i="10"/>
  <c r="BC74" i="10"/>
  <c r="BC57" i="10"/>
  <c r="AZ28" i="10"/>
  <c r="AZ12" i="10"/>
  <c r="AK31" i="10"/>
  <c r="AH31" i="10"/>
  <c r="AW70" i="10"/>
  <c r="AT70" i="10"/>
  <c r="AW54" i="10"/>
  <c r="AT54" i="10"/>
  <c r="AW37" i="10"/>
  <c r="AT37" i="10"/>
  <c r="AW21" i="10"/>
  <c r="AT21" i="10"/>
  <c r="BC81" i="10"/>
  <c r="AZ81" i="10"/>
  <c r="BC48" i="10"/>
  <c r="AZ48" i="10"/>
  <c r="AZ41" i="10"/>
  <c r="BC41" i="10"/>
  <c r="AZ25" i="10"/>
  <c r="BC25" i="10"/>
  <c r="P9" i="10"/>
  <c r="AE9" i="10"/>
  <c r="AK66" i="10"/>
  <c r="AH66" i="10"/>
  <c r="AK26" i="10"/>
  <c r="AH26" i="10"/>
  <c r="AK15" i="10"/>
  <c r="AH15" i="10"/>
  <c r="AQ21" i="10"/>
  <c r="AN21" i="10"/>
  <c r="AQ16" i="10"/>
  <c r="AN16" i="10"/>
  <c r="AW82" i="10"/>
  <c r="AT82" i="10"/>
  <c r="AW66" i="10"/>
  <c r="AT66" i="10"/>
  <c r="AW49" i="10"/>
  <c r="AT49" i="10"/>
  <c r="AZ62" i="10"/>
  <c r="BC62" i="10"/>
  <c r="AZ37" i="10"/>
  <c r="BC37" i="10"/>
  <c r="AZ21" i="10"/>
  <c r="BC21" i="10"/>
  <c r="AK49" i="10"/>
  <c r="AH49" i="10"/>
  <c r="AW29" i="10"/>
  <c r="AT29" i="10"/>
  <c r="AW13" i="10"/>
  <c r="AT13" i="10"/>
  <c r="S101" i="10"/>
  <c r="S98" i="10"/>
  <c r="S94" i="10"/>
  <c r="S90" i="10"/>
  <c r="S86" i="10"/>
  <c r="S82" i="10"/>
  <c r="S78" i="10"/>
  <c r="S74" i="10"/>
  <c r="S70" i="10"/>
  <c r="S66" i="10"/>
  <c r="S62" i="10"/>
  <c r="S58" i="10"/>
  <c r="S54" i="10"/>
  <c r="S49" i="10"/>
  <c r="S45" i="10"/>
  <c r="S41" i="10"/>
  <c r="S37" i="10"/>
  <c r="AE102" i="10"/>
  <c r="AE86" i="10"/>
  <c r="AE79" i="10"/>
  <c r="AE70" i="10"/>
  <c r="AE63" i="10"/>
  <c r="AE54" i="10"/>
  <c r="AE46" i="10"/>
  <c r="AE37" i="10"/>
  <c r="AE21" i="10"/>
  <c r="AK9" i="10"/>
  <c r="AK100" i="10"/>
  <c r="AK96" i="10"/>
  <c r="AK92" i="10"/>
  <c r="AK87" i="10"/>
  <c r="AK83" i="10"/>
  <c r="AH78" i="10"/>
  <c r="AK72" i="10"/>
  <c r="AK67" i="10"/>
  <c r="AK56" i="10"/>
  <c r="AK47" i="10"/>
  <c r="AH43" i="10"/>
  <c r="AK33" i="10"/>
  <c r="AH33" i="10"/>
  <c r="AK10" i="10"/>
  <c r="AH10" i="10"/>
  <c r="AT95" i="10"/>
  <c r="AW95" i="10"/>
  <c r="AW78" i="10"/>
  <c r="AT78" i="10"/>
  <c r="AW62" i="10"/>
  <c r="AT62" i="10"/>
  <c r="AW45" i="10"/>
  <c r="AT45" i="10"/>
  <c r="AW33" i="10"/>
  <c r="AT33" i="10"/>
  <c r="AW25" i="10"/>
  <c r="AT25" i="10"/>
  <c r="AW17" i="10"/>
  <c r="AT17" i="10"/>
  <c r="AZ94" i="10"/>
  <c r="BC94" i="10"/>
  <c r="BC65" i="10"/>
  <c r="AZ65" i="10"/>
  <c r="AZ33" i="10"/>
  <c r="BC33" i="10"/>
  <c r="AZ17" i="10"/>
  <c r="BC17" i="10"/>
  <c r="AK42" i="10"/>
  <c r="AH42" i="10"/>
  <c r="S102" i="10"/>
  <c r="Y99" i="10"/>
  <c r="Y95" i="10"/>
  <c r="Y91" i="10"/>
  <c r="Y87" i="10"/>
  <c r="Y83" i="10"/>
  <c r="Y79" i="10"/>
  <c r="Y75" i="10"/>
  <c r="Y71" i="10"/>
  <c r="Y67" i="10"/>
  <c r="Y63" i="10"/>
  <c r="Y59" i="10"/>
  <c r="Y55" i="10"/>
  <c r="Y50" i="10"/>
  <c r="Y46" i="10"/>
  <c r="Y42" i="10"/>
  <c r="Y38" i="10"/>
  <c r="Y34" i="10"/>
  <c r="Y30" i="10"/>
  <c r="Y26" i="10"/>
  <c r="AE99" i="10"/>
  <c r="AE83" i="10"/>
  <c r="AE67" i="10"/>
  <c r="AE50" i="10"/>
  <c r="AE34" i="10"/>
  <c r="AE18" i="10"/>
  <c r="AE14" i="10"/>
  <c r="AE10" i="10"/>
  <c r="AH102" i="10"/>
  <c r="AH98" i="10"/>
  <c r="AH94" i="10"/>
  <c r="AH74" i="10"/>
  <c r="AK64" i="10"/>
  <c r="AH60" i="10"/>
  <c r="AH58" i="10"/>
  <c r="AH45" i="10"/>
  <c r="AH38" i="10"/>
  <c r="AK17" i="10"/>
  <c r="AH17" i="10"/>
  <c r="AQ23" i="10"/>
  <c r="AN23" i="10"/>
  <c r="AW98" i="10"/>
  <c r="AT98" i="10"/>
  <c r="AW74" i="10"/>
  <c r="AT74" i="10"/>
  <c r="AW58" i="10"/>
  <c r="AT58" i="10"/>
  <c r="AW41" i="10"/>
  <c r="AT41" i="10"/>
  <c r="BC97" i="10"/>
  <c r="AZ97" i="10"/>
  <c r="AZ78" i="10"/>
  <c r="BC78" i="10"/>
  <c r="AZ45" i="10"/>
  <c r="BC45" i="10"/>
  <c r="AZ29" i="10"/>
  <c r="BC29" i="10"/>
  <c r="AZ13" i="10"/>
  <c r="BC13" i="10"/>
  <c r="BC102" i="10"/>
  <c r="BC86" i="10"/>
  <c r="BC70" i="10"/>
  <c r="BC54" i="10"/>
  <c r="AZ42" i="10"/>
  <c r="AZ38" i="10"/>
  <c r="AZ34" i="10"/>
  <c r="AZ30" i="10"/>
  <c r="AZ26" i="10"/>
  <c r="AZ22" i="10"/>
  <c r="AZ18" i="10"/>
  <c r="AZ14" i="10"/>
  <c r="AZ10" i="10"/>
  <c r="AN27" i="10"/>
  <c r="AN11" i="10"/>
  <c r="AW9" i="10"/>
  <c r="AW91" i="10"/>
  <c r="AT80" i="10"/>
  <c r="AT76" i="10"/>
  <c r="AT72" i="10"/>
  <c r="AT68" i="10"/>
  <c r="AT64" i="10"/>
  <c r="AT60" i="10"/>
  <c r="AT56" i="10"/>
  <c r="AT51" i="10"/>
  <c r="AT47" i="10"/>
  <c r="AT43" i="10"/>
  <c r="AT39" i="10"/>
  <c r="BC99" i="10"/>
  <c r="BC95" i="10"/>
  <c r="BC91" i="10"/>
  <c r="BC87" i="10"/>
  <c r="BC83" i="10"/>
  <c r="BC79" i="10"/>
  <c r="BC75" i="10"/>
  <c r="BC71" i="10"/>
  <c r="BC67" i="10"/>
  <c r="BC63" i="10"/>
  <c r="BC59" i="10"/>
  <c r="BC55" i="10"/>
  <c r="BC50" i="10"/>
  <c r="BC46" i="10"/>
  <c r="BC100" i="10"/>
  <c r="BC96" i="10"/>
  <c r="BC92" i="10"/>
  <c r="BC88" i="10"/>
  <c r="BC84" i="10"/>
  <c r="BC80" i="10"/>
  <c r="BC76" i="10"/>
  <c r="BC72" i="10"/>
  <c r="BC68" i="10"/>
  <c r="BC64" i="10"/>
  <c r="BC60" i="10"/>
  <c r="BC56" i="10"/>
  <c r="BC51" i="10"/>
  <c r="BC47" i="10"/>
  <c r="BC43" i="10"/>
  <c r="BC39" i="10"/>
  <c r="BC35" i="10"/>
  <c r="BC31" i="10"/>
  <c r="BC27" i="10"/>
  <c r="BC23" i="10"/>
  <c r="BC19" i="10"/>
  <c r="BC15" i="10"/>
  <c r="BC11" i="10"/>
  <c r="AT101" i="10"/>
  <c r="AT97" i="10"/>
  <c r="AT93" i="10"/>
  <c r="AT89" i="10"/>
  <c r="AT85" i="10"/>
  <c r="AT81" i="10"/>
  <c r="AT77" i="10"/>
  <c r="AT73" i="10"/>
  <c r="AT69" i="10"/>
  <c r="AT65" i="10"/>
  <c r="AT61" i="10"/>
  <c r="AT57" i="10"/>
  <c r="AT53" i="10"/>
  <c r="AT48" i="10"/>
  <c r="AT44" i="10"/>
  <c r="AT40" i="10"/>
  <c r="AT36" i="10"/>
  <c r="AT32" i="10"/>
  <c r="AT28" i="10"/>
  <c r="AT24" i="10"/>
  <c r="AT20" i="10"/>
  <c r="AT16" i="10"/>
  <c r="AT12" i="10"/>
  <c r="AW100" i="10"/>
  <c r="AW96" i="10"/>
  <c r="AW92" i="10"/>
  <c r="AW88" i="10"/>
  <c r="AW84" i="10"/>
  <c r="AQ99" i="10"/>
  <c r="AQ95" i="10"/>
  <c r="AQ91" i="10"/>
  <c r="AQ87" i="10"/>
  <c r="AQ83" i="10"/>
  <c r="AQ79" i="10"/>
  <c r="AQ75" i="10"/>
  <c r="AQ71" i="10"/>
  <c r="AQ67" i="10"/>
  <c r="AQ63" i="10"/>
  <c r="AQ59" i="10"/>
  <c r="AQ55" i="10"/>
  <c r="AQ50" i="10"/>
  <c r="AQ46" i="10"/>
  <c r="AQ42" i="10"/>
  <c r="AQ38" i="10"/>
  <c r="AQ34" i="10"/>
  <c r="AQ30" i="10"/>
  <c r="AQ26" i="10"/>
  <c r="AQ22" i="10"/>
  <c r="AQ18" i="10"/>
  <c r="AQ14" i="10"/>
  <c r="AQ10" i="10"/>
  <c r="AQ100" i="10"/>
  <c r="AQ96" i="10"/>
  <c r="AQ92" i="10"/>
  <c r="AQ88" i="10"/>
  <c r="AQ84" i="10"/>
  <c r="AQ80" i="10"/>
  <c r="AQ76" i="10"/>
  <c r="AQ72" i="10"/>
  <c r="AQ68" i="10"/>
  <c r="AQ64" i="10"/>
  <c r="AQ60" i="10"/>
  <c r="AQ56" i="10"/>
  <c r="AQ51" i="10"/>
  <c r="AQ47" i="10"/>
  <c r="AQ43" i="10"/>
  <c r="AQ39" i="10"/>
  <c r="AQ35" i="10"/>
  <c r="AQ31" i="10"/>
  <c r="AH101" i="10"/>
  <c r="AH97" i="10"/>
  <c r="AH93" i="10"/>
  <c r="AH89" i="10"/>
  <c r="AH85" i="10"/>
  <c r="AH81" i="10"/>
  <c r="AH77" i="10"/>
  <c r="AH73" i="10"/>
  <c r="AH69" i="10"/>
  <c r="AH65" i="10"/>
  <c r="AH61" i="10"/>
  <c r="AH57" i="10"/>
  <c r="AH53" i="10"/>
  <c r="AH48" i="10"/>
  <c r="AH44" i="10"/>
  <c r="AH40" i="10"/>
  <c r="AH36" i="10"/>
  <c r="AH32" i="10"/>
  <c r="AH28" i="10"/>
  <c r="AH24" i="10"/>
  <c r="AH20" i="10"/>
  <c r="AH16" i="10"/>
  <c r="AH12" i="10"/>
  <c r="AB101" i="10"/>
  <c r="AB97" i="10"/>
  <c r="AB93" i="10"/>
  <c r="AB89" i="10"/>
  <c r="AB85" i="10"/>
  <c r="AB81" i="10"/>
  <c r="AB77" i="10"/>
  <c r="AB73" i="10"/>
  <c r="AB69" i="10"/>
  <c r="AB65" i="10"/>
  <c r="AB61" i="10"/>
  <c r="AB57" i="10"/>
  <c r="AB53" i="10"/>
  <c r="AB48" i="10"/>
  <c r="AB44" i="10"/>
  <c r="AB40" i="10"/>
  <c r="AB36" i="10"/>
  <c r="AB32" i="10"/>
  <c r="AB28" i="10"/>
  <c r="AB24" i="10"/>
  <c r="AB20" i="10"/>
  <c r="AB16" i="10"/>
  <c r="AB12" i="10"/>
  <c r="AE100" i="10"/>
  <c r="AE96" i="10"/>
  <c r="AE92" i="10"/>
  <c r="AE88" i="10"/>
  <c r="AE84" i="10"/>
  <c r="AE80" i="10"/>
  <c r="AE76" i="10"/>
  <c r="AE72" i="10"/>
  <c r="AE68" i="10"/>
  <c r="AE64" i="10"/>
  <c r="AE60" i="10"/>
  <c r="AE56" i="10"/>
  <c r="AE51" i="10"/>
  <c r="AE47" i="10"/>
  <c r="AE43" i="10"/>
  <c r="AE39" i="10"/>
  <c r="AE35" i="10"/>
  <c r="AE31" i="10"/>
  <c r="AE27" i="10"/>
  <c r="AE23" i="10"/>
  <c r="AE19" i="10"/>
  <c r="Y22" i="10"/>
  <c r="Y18" i="10"/>
  <c r="Y14" i="10"/>
  <c r="Y10" i="10"/>
  <c r="Y100" i="10"/>
  <c r="Y96" i="10"/>
  <c r="Y92" i="10"/>
  <c r="Y88" i="10"/>
  <c r="Y84" i="10"/>
  <c r="Y80" i="10"/>
  <c r="Y76" i="10"/>
  <c r="Y72" i="10"/>
  <c r="Y68" i="10"/>
  <c r="Y64" i="10"/>
  <c r="Y60" i="10"/>
  <c r="Y56" i="10"/>
  <c r="Y51" i="10"/>
  <c r="Y47" i="10"/>
  <c r="Y43" i="10"/>
  <c r="Y39" i="10"/>
  <c r="Y35" i="10"/>
  <c r="Y31" i="10"/>
  <c r="Y27" i="10"/>
  <c r="Y23" i="10"/>
  <c r="Y19" i="10"/>
  <c r="Y15" i="10"/>
  <c r="Y11" i="10"/>
  <c r="S99" i="10"/>
  <c r="S100" i="10"/>
  <c r="S96" i="10"/>
  <c r="S92" i="10"/>
  <c r="S88" i="10"/>
  <c r="S84" i="10"/>
  <c r="S80" i="10"/>
  <c r="S76" i="10"/>
  <c r="S72" i="10"/>
  <c r="S68" i="10"/>
  <c r="S64" i="10"/>
  <c r="S60" i="10"/>
  <c r="S56" i="10"/>
  <c r="S51" i="10"/>
  <c r="S47" i="10"/>
  <c r="S43" i="10"/>
  <c r="S39" i="10"/>
  <c r="S35" i="10"/>
  <c r="S31" i="10"/>
  <c r="S27" i="10"/>
  <c r="S23" i="10"/>
  <c r="S19" i="10"/>
  <c r="S15" i="10"/>
  <c r="S11" i="10"/>
  <c r="AD90" i="4" l="1"/>
  <c r="AD91" i="4" s="1"/>
  <c r="AD76" i="4"/>
  <c r="AF76" i="4"/>
  <c r="AF90" i="4"/>
  <c r="I10" i="10"/>
  <c r="I11" i="10"/>
  <c r="I12" i="10"/>
  <c r="I13" i="10"/>
  <c r="I14" i="10"/>
  <c r="M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9" i="10"/>
  <c r="N102" i="1"/>
  <c r="M102" i="10" l="1"/>
  <c r="L102" i="10"/>
  <c r="K102" i="10"/>
  <c r="J9" i="10"/>
  <c r="K9" i="10"/>
  <c r="L9" i="10"/>
  <c r="J99" i="10"/>
  <c r="L99" i="10"/>
  <c r="K99" i="10"/>
  <c r="J95" i="10"/>
  <c r="L95" i="10"/>
  <c r="K95" i="10"/>
  <c r="J91" i="10"/>
  <c r="L91" i="10"/>
  <c r="K91" i="10"/>
  <c r="J87" i="10"/>
  <c r="L87" i="10"/>
  <c r="K87" i="10"/>
  <c r="J83" i="10"/>
  <c r="L83" i="10"/>
  <c r="K83" i="10"/>
  <c r="J79" i="10"/>
  <c r="L79" i="10"/>
  <c r="K79" i="10"/>
  <c r="J75" i="10"/>
  <c r="L75" i="10"/>
  <c r="K75" i="10"/>
  <c r="J71" i="10"/>
  <c r="L71" i="10"/>
  <c r="K71" i="10"/>
  <c r="J67" i="10"/>
  <c r="L67" i="10"/>
  <c r="K67" i="10"/>
  <c r="J63" i="10"/>
  <c r="L63" i="10"/>
  <c r="K63" i="10"/>
  <c r="J59" i="10"/>
  <c r="L59" i="10"/>
  <c r="K59" i="10"/>
  <c r="J55" i="10"/>
  <c r="L55" i="10"/>
  <c r="K55" i="10"/>
  <c r="J50" i="10"/>
  <c r="L50" i="10"/>
  <c r="K50" i="10"/>
  <c r="J46" i="10"/>
  <c r="L46" i="10"/>
  <c r="K46" i="10"/>
  <c r="J42" i="10"/>
  <c r="L42" i="10"/>
  <c r="K42" i="10"/>
  <c r="J38" i="10"/>
  <c r="L38" i="10"/>
  <c r="K38" i="10"/>
  <c r="J34" i="10"/>
  <c r="L34" i="10"/>
  <c r="K34" i="10"/>
  <c r="J30" i="10"/>
  <c r="L30" i="10"/>
  <c r="K30" i="10"/>
  <c r="J26" i="10"/>
  <c r="L26" i="10"/>
  <c r="K26" i="10"/>
  <c r="J22" i="10"/>
  <c r="L22" i="10"/>
  <c r="K22" i="10"/>
  <c r="J18" i="10"/>
  <c r="L18" i="10"/>
  <c r="K18" i="10"/>
  <c r="J14" i="10"/>
  <c r="L14" i="10"/>
  <c r="K14" i="10"/>
  <c r="J10" i="10"/>
  <c r="L10" i="10"/>
  <c r="K10" i="10"/>
  <c r="M98" i="10"/>
  <c r="L98" i="10"/>
  <c r="K98" i="10"/>
  <c r="J94" i="10"/>
  <c r="L94" i="10"/>
  <c r="K94" i="10"/>
  <c r="J90" i="10"/>
  <c r="L90" i="10"/>
  <c r="K90" i="10"/>
  <c r="M86" i="10"/>
  <c r="L86" i="10"/>
  <c r="K86" i="10"/>
  <c r="M82" i="10"/>
  <c r="L82" i="10"/>
  <c r="K82" i="10"/>
  <c r="J78" i="10"/>
  <c r="L78" i="10"/>
  <c r="K78" i="10"/>
  <c r="J74" i="10"/>
  <c r="L74" i="10"/>
  <c r="K74" i="10"/>
  <c r="M70" i="10"/>
  <c r="L70" i="10"/>
  <c r="K70" i="10"/>
  <c r="M66" i="10"/>
  <c r="L66" i="10"/>
  <c r="K66" i="10"/>
  <c r="J62" i="10"/>
  <c r="L62" i="10"/>
  <c r="K62" i="10"/>
  <c r="M58" i="10"/>
  <c r="L58" i="10"/>
  <c r="K58" i="10"/>
  <c r="M54" i="10"/>
  <c r="L54" i="10"/>
  <c r="K54" i="10"/>
  <c r="M49" i="10"/>
  <c r="L49" i="10"/>
  <c r="K49" i="10"/>
  <c r="J45" i="10"/>
  <c r="L45" i="10"/>
  <c r="K45" i="10"/>
  <c r="J41" i="10"/>
  <c r="L41" i="10"/>
  <c r="K41" i="10"/>
  <c r="M37" i="10"/>
  <c r="L37" i="10"/>
  <c r="K37" i="10"/>
  <c r="M33" i="10"/>
  <c r="L33" i="10"/>
  <c r="K33" i="10"/>
  <c r="M29" i="10"/>
  <c r="L29" i="10"/>
  <c r="K29" i="10"/>
  <c r="M25" i="10"/>
  <c r="L25" i="10"/>
  <c r="K25" i="10"/>
  <c r="M21" i="10"/>
  <c r="L21" i="10"/>
  <c r="K21" i="10"/>
  <c r="M17" i="10"/>
  <c r="L17" i="10"/>
  <c r="K17" i="10"/>
  <c r="M13" i="10"/>
  <c r="L13" i="10"/>
  <c r="K13" i="10"/>
  <c r="M97" i="10"/>
  <c r="K97" i="10"/>
  <c r="L97" i="10"/>
  <c r="M93" i="10"/>
  <c r="K93" i="10"/>
  <c r="L93" i="10"/>
  <c r="M89" i="10"/>
  <c r="K89" i="10"/>
  <c r="L89" i="10"/>
  <c r="M85" i="10"/>
  <c r="K85" i="10"/>
  <c r="L85" i="10"/>
  <c r="M81" i="10"/>
  <c r="K81" i="10"/>
  <c r="L81" i="10"/>
  <c r="M77" i="10"/>
  <c r="K77" i="10"/>
  <c r="L77" i="10"/>
  <c r="M73" i="10"/>
  <c r="K73" i="10"/>
  <c r="L73" i="10"/>
  <c r="M69" i="10"/>
  <c r="K69" i="10"/>
  <c r="L69" i="10"/>
  <c r="M65" i="10"/>
  <c r="K65" i="10"/>
  <c r="L65" i="10"/>
  <c r="M61" i="10"/>
  <c r="K61" i="10"/>
  <c r="L61" i="10"/>
  <c r="M57" i="10"/>
  <c r="K57" i="10"/>
  <c r="L57" i="10"/>
  <c r="M53" i="10"/>
  <c r="K53" i="10"/>
  <c r="L53" i="10"/>
  <c r="M48" i="10"/>
  <c r="K48" i="10"/>
  <c r="L48" i="10"/>
  <c r="M44" i="10"/>
  <c r="K44" i="10"/>
  <c r="L44" i="10"/>
  <c r="M40" i="10"/>
  <c r="K40" i="10"/>
  <c r="L40" i="10"/>
  <c r="M36" i="10"/>
  <c r="K36" i="10"/>
  <c r="L36" i="10"/>
  <c r="M32" i="10"/>
  <c r="K32" i="10"/>
  <c r="L32" i="10"/>
  <c r="M28" i="10"/>
  <c r="K28" i="10"/>
  <c r="L28" i="10"/>
  <c r="M24" i="10"/>
  <c r="K24" i="10"/>
  <c r="L24" i="10"/>
  <c r="M20" i="10"/>
  <c r="K20" i="10"/>
  <c r="L20" i="10"/>
  <c r="M16" i="10"/>
  <c r="K16" i="10"/>
  <c r="L16" i="10"/>
  <c r="M12" i="10"/>
  <c r="K12" i="10"/>
  <c r="L12" i="10"/>
  <c r="M101" i="10"/>
  <c r="K101" i="10"/>
  <c r="L101" i="10"/>
  <c r="J100" i="10"/>
  <c r="L100" i="10"/>
  <c r="K100" i="10"/>
  <c r="J96" i="10"/>
  <c r="L96" i="10"/>
  <c r="K96" i="10"/>
  <c r="J92" i="10"/>
  <c r="L92" i="10"/>
  <c r="K92" i="10"/>
  <c r="J88" i="10"/>
  <c r="L88" i="10"/>
  <c r="K88" i="10"/>
  <c r="J84" i="10"/>
  <c r="L84" i="10"/>
  <c r="K84" i="10"/>
  <c r="J80" i="10"/>
  <c r="L80" i="10"/>
  <c r="K80" i="10"/>
  <c r="J76" i="10"/>
  <c r="L76" i="10"/>
  <c r="K76" i="10"/>
  <c r="J72" i="10"/>
  <c r="L72" i="10"/>
  <c r="K72" i="10"/>
  <c r="J68" i="10"/>
  <c r="L68" i="10"/>
  <c r="K68" i="10"/>
  <c r="J64" i="10"/>
  <c r="L64" i="10"/>
  <c r="K64" i="10"/>
  <c r="J60" i="10"/>
  <c r="L60" i="10"/>
  <c r="K60" i="10"/>
  <c r="J56" i="10"/>
  <c r="L56" i="10"/>
  <c r="K56" i="10"/>
  <c r="J51" i="10"/>
  <c r="L51" i="10"/>
  <c r="K51" i="10"/>
  <c r="J47" i="10"/>
  <c r="L47" i="10"/>
  <c r="K47" i="10"/>
  <c r="J43" i="10"/>
  <c r="L43" i="10"/>
  <c r="K43" i="10"/>
  <c r="J39" i="10"/>
  <c r="L39" i="10"/>
  <c r="K39" i="10"/>
  <c r="J35" i="10"/>
  <c r="L35" i="10"/>
  <c r="K35" i="10"/>
  <c r="M31" i="10"/>
  <c r="L31" i="10"/>
  <c r="K31" i="10"/>
  <c r="M27" i="10"/>
  <c r="L27" i="10"/>
  <c r="K27" i="10"/>
  <c r="M23" i="10"/>
  <c r="L23" i="10"/>
  <c r="K23" i="10"/>
  <c r="M19" i="10"/>
  <c r="L19" i="10"/>
  <c r="K19" i="10"/>
  <c r="M11" i="10"/>
  <c r="L11" i="10"/>
  <c r="K11" i="10"/>
  <c r="M87" i="10"/>
  <c r="M45" i="10"/>
  <c r="M22" i="10"/>
  <c r="M78" i="10"/>
  <c r="M18" i="10"/>
  <c r="J58" i="10"/>
  <c r="M55" i="10"/>
  <c r="J102" i="10"/>
  <c r="M99" i="10"/>
  <c r="J37" i="10"/>
  <c r="M34" i="10"/>
  <c r="M90" i="10"/>
  <c r="J70" i="10"/>
  <c r="M67" i="10"/>
  <c r="M74" i="10"/>
  <c r="M41" i="10"/>
  <c r="M30" i="10"/>
  <c r="M14" i="10"/>
  <c r="M94" i="10"/>
  <c r="J86" i="10"/>
  <c r="M83" i="10"/>
  <c r="M71" i="10"/>
  <c r="M62" i="10"/>
  <c r="J54" i="10"/>
  <c r="M50" i="10"/>
  <c r="M38" i="10"/>
  <c r="M26" i="10"/>
  <c r="M10" i="10"/>
  <c r="J98" i="10"/>
  <c r="M95" i="10"/>
  <c r="J82" i="10"/>
  <c r="M79" i="10"/>
  <c r="J66" i="10"/>
  <c r="M63" i="10"/>
  <c r="J49" i="10"/>
  <c r="M46" i="10"/>
  <c r="J33" i="10"/>
  <c r="J29" i="10"/>
  <c r="J25" i="10"/>
  <c r="J21" i="10"/>
  <c r="J17" i="10"/>
  <c r="J13" i="10"/>
  <c r="M9" i="10"/>
  <c r="M91" i="10"/>
  <c r="M75" i="10"/>
  <c r="M59" i="10"/>
  <c r="M42" i="10"/>
  <c r="J31" i="10"/>
  <c r="J27" i="10"/>
  <c r="J23" i="10"/>
  <c r="J19" i="10"/>
  <c r="J15" i="10"/>
  <c r="J11" i="10"/>
  <c r="J101" i="10"/>
  <c r="J97" i="10"/>
  <c r="J93" i="10"/>
  <c r="J89" i="10"/>
  <c r="J85" i="10"/>
  <c r="J81" i="10"/>
  <c r="J77" i="10"/>
  <c r="J73" i="10"/>
  <c r="J69" i="10"/>
  <c r="J65" i="10"/>
  <c r="J61" i="10"/>
  <c r="J57" i="10"/>
  <c r="J53" i="10"/>
  <c r="J48" i="10"/>
  <c r="J44" i="10"/>
  <c r="J40" i="10"/>
  <c r="J36" i="10"/>
  <c r="J32" i="10"/>
  <c r="J28" i="10"/>
  <c r="J24" i="10"/>
  <c r="J20" i="10"/>
  <c r="J16" i="10"/>
  <c r="J12" i="10"/>
  <c r="M100" i="10"/>
  <c r="M96" i="10"/>
  <c r="M92" i="10"/>
  <c r="M88" i="10"/>
  <c r="M84" i="10"/>
  <c r="M80" i="10"/>
  <c r="M76" i="10"/>
  <c r="M72" i="10"/>
  <c r="M68" i="10"/>
  <c r="M64" i="10"/>
  <c r="M60" i="10"/>
  <c r="M56" i="10"/>
  <c r="M51" i="10"/>
  <c r="M47" i="10"/>
  <c r="M43" i="10"/>
  <c r="M39" i="10"/>
  <c r="M35" i="10"/>
  <c r="I5" i="10"/>
  <c r="AA5" i="10"/>
  <c r="AY5" i="10"/>
  <c r="AS5" i="10"/>
  <c r="AM5" i="10"/>
  <c r="AG5" i="10"/>
  <c r="U5" i="10"/>
  <c r="O5" i="10"/>
  <c r="X8" i="1" l="1"/>
  <c r="E10" i="10" l="1"/>
  <c r="G10" i="10" s="1"/>
  <c r="E11" i="10"/>
  <c r="G11" i="10" s="1"/>
  <c r="E12" i="10"/>
  <c r="G12" i="10" s="1"/>
  <c r="E13" i="10"/>
  <c r="F13" i="10" s="1"/>
  <c r="E14" i="10"/>
  <c r="G14" i="10" s="1"/>
  <c r="E15" i="10"/>
  <c r="F15" i="10" s="1"/>
  <c r="E16" i="10"/>
  <c r="G16" i="10" s="1"/>
  <c r="E17" i="10"/>
  <c r="F17" i="10" s="1"/>
  <c r="E18" i="10"/>
  <c r="G18" i="10" s="1"/>
  <c r="E19" i="10"/>
  <c r="F19" i="10" s="1"/>
  <c r="E20" i="10"/>
  <c r="F20" i="10" s="1"/>
  <c r="E21" i="10"/>
  <c r="F21" i="10" s="1"/>
  <c r="E22" i="10"/>
  <c r="G22" i="10" s="1"/>
  <c r="E23" i="10"/>
  <c r="G23" i="10" s="1"/>
  <c r="E24" i="10"/>
  <c r="F24" i="10" s="1"/>
  <c r="E25" i="10"/>
  <c r="F25" i="10" s="1"/>
  <c r="E26" i="10"/>
  <c r="G26" i="10" s="1"/>
  <c r="E27" i="10"/>
  <c r="G27" i="10" s="1"/>
  <c r="E28" i="10"/>
  <c r="G28" i="10" s="1"/>
  <c r="E29" i="10"/>
  <c r="F29" i="10" s="1"/>
  <c r="E30" i="10"/>
  <c r="G30" i="10" s="1"/>
  <c r="E31" i="10"/>
  <c r="F31" i="10" s="1"/>
  <c r="E32" i="10"/>
  <c r="G32" i="10" s="1"/>
  <c r="E33" i="10"/>
  <c r="F33" i="10" s="1"/>
  <c r="E34" i="10"/>
  <c r="G34" i="10" s="1"/>
  <c r="E35" i="10"/>
  <c r="G35" i="10" s="1"/>
  <c r="E36" i="10"/>
  <c r="G36" i="10" s="1"/>
  <c r="E37" i="10"/>
  <c r="F37" i="10" s="1"/>
  <c r="E38" i="10"/>
  <c r="G38" i="10" s="1"/>
  <c r="E39" i="10"/>
  <c r="G39" i="10" s="1"/>
  <c r="E40" i="10"/>
  <c r="G40" i="10" s="1"/>
  <c r="E41" i="10"/>
  <c r="F41" i="10" s="1"/>
  <c r="E42" i="10"/>
  <c r="G42" i="10" s="1"/>
  <c r="E43" i="10"/>
  <c r="G43" i="10" s="1"/>
  <c r="E44" i="10"/>
  <c r="G44" i="10" s="1"/>
  <c r="E45" i="10"/>
  <c r="F45" i="10" s="1"/>
  <c r="E46" i="10"/>
  <c r="G46" i="10" s="1"/>
  <c r="E47" i="10"/>
  <c r="F47" i="10" s="1"/>
  <c r="E48" i="10"/>
  <c r="G48" i="10" s="1"/>
  <c r="E49" i="10"/>
  <c r="F49" i="10" s="1"/>
  <c r="E50" i="10"/>
  <c r="G50" i="10" s="1"/>
  <c r="E51" i="10"/>
  <c r="F51" i="10" s="1"/>
  <c r="E53" i="10"/>
  <c r="G53" i="10" s="1"/>
  <c r="E54" i="10"/>
  <c r="F54" i="10" s="1"/>
  <c r="E55" i="10"/>
  <c r="G55" i="10" s="1"/>
  <c r="E56" i="10"/>
  <c r="G56" i="10" s="1"/>
  <c r="E57" i="10"/>
  <c r="G57" i="10" s="1"/>
  <c r="E58" i="10"/>
  <c r="F58" i="10" s="1"/>
  <c r="E59" i="10"/>
  <c r="G59" i="10" s="1"/>
  <c r="E60" i="10"/>
  <c r="G60" i="10" s="1"/>
  <c r="E61" i="10"/>
  <c r="G61" i="10" s="1"/>
  <c r="E62" i="10"/>
  <c r="F62" i="10" s="1"/>
  <c r="E63" i="10"/>
  <c r="G63" i="10" s="1"/>
  <c r="E64" i="10"/>
  <c r="G64" i="10" s="1"/>
  <c r="E65" i="10"/>
  <c r="G65" i="10" s="1"/>
  <c r="E66" i="10"/>
  <c r="F66" i="10" s="1"/>
  <c r="E67" i="10"/>
  <c r="G67" i="10" s="1"/>
  <c r="E68" i="10"/>
  <c r="G68" i="10" s="1"/>
  <c r="E69" i="10"/>
  <c r="F69" i="10" s="1"/>
  <c r="E70" i="10"/>
  <c r="F70" i="10" s="1"/>
  <c r="E71" i="10"/>
  <c r="G71" i="10" s="1"/>
  <c r="E72" i="10"/>
  <c r="G72" i="10" s="1"/>
  <c r="E73" i="10"/>
  <c r="F73" i="10" s="1"/>
  <c r="E74" i="10"/>
  <c r="F74" i="10" s="1"/>
  <c r="E75" i="10"/>
  <c r="G75" i="10" s="1"/>
  <c r="E76" i="10"/>
  <c r="G76" i="10" s="1"/>
  <c r="E77" i="10"/>
  <c r="G77" i="10" s="1"/>
  <c r="E78" i="10"/>
  <c r="F78" i="10" s="1"/>
  <c r="E79" i="10"/>
  <c r="G79" i="10" s="1"/>
  <c r="E80" i="10"/>
  <c r="F80" i="10" s="1"/>
  <c r="E81" i="10"/>
  <c r="G81" i="10" s="1"/>
  <c r="E82" i="10"/>
  <c r="F82" i="10" s="1"/>
  <c r="E83" i="10"/>
  <c r="G83" i="10" s="1"/>
  <c r="E84" i="10"/>
  <c r="F84" i="10" s="1"/>
  <c r="E85" i="10"/>
  <c r="G85" i="10" s="1"/>
  <c r="E86" i="10"/>
  <c r="F86" i="10" s="1"/>
  <c r="E87" i="10"/>
  <c r="G87" i="10" s="1"/>
  <c r="E88" i="10"/>
  <c r="G88" i="10" s="1"/>
  <c r="E89" i="10"/>
  <c r="F89" i="10" s="1"/>
  <c r="E90" i="10"/>
  <c r="F90" i="10" s="1"/>
  <c r="E91" i="10"/>
  <c r="G91" i="10" s="1"/>
  <c r="E92" i="10"/>
  <c r="G92" i="10" s="1"/>
  <c r="E93" i="10"/>
  <c r="G93" i="10" s="1"/>
  <c r="E94" i="10"/>
  <c r="F94" i="10" s="1"/>
  <c r="E95" i="10"/>
  <c r="G95" i="10" s="1"/>
  <c r="E96" i="10"/>
  <c r="F96" i="10" s="1"/>
  <c r="E97" i="10"/>
  <c r="G97" i="10" s="1"/>
  <c r="E98" i="10"/>
  <c r="F98" i="10" s="1"/>
  <c r="E99" i="10"/>
  <c r="G99" i="10" s="1"/>
  <c r="E100" i="10"/>
  <c r="G100" i="10" s="1"/>
  <c r="E101" i="10"/>
  <c r="G101" i="10" s="1"/>
  <c r="E102" i="10"/>
  <c r="F102" i="10" s="1"/>
  <c r="E9" i="10"/>
  <c r="F100" i="10" l="1"/>
  <c r="F36" i="10"/>
  <c r="F38" i="10"/>
  <c r="G24" i="10"/>
  <c r="F79" i="10"/>
  <c r="F72" i="10"/>
  <c r="F40" i="10"/>
  <c r="F77" i="10"/>
  <c r="F64" i="10"/>
  <c r="F61" i="10"/>
  <c r="F55" i="10"/>
  <c r="G47" i="10"/>
  <c r="F44" i="10"/>
  <c r="G20" i="10"/>
  <c r="F95" i="10"/>
  <c r="F88" i="10"/>
  <c r="F68" i="10"/>
  <c r="F59" i="10"/>
  <c r="F42" i="10"/>
  <c r="F35" i="10"/>
  <c r="F101" i="10"/>
  <c r="G89" i="10"/>
  <c r="F87" i="10"/>
  <c r="F85" i="10"/>
  <c r="F57" i="10"/>
  <c r="F30" i="10"/>
  <c r="G15" i="10"/>
  <c r="G84" i="10"/>
  <c r="F56" i="10"/>
  <c r="G31" i="10"/>
  <c r="F22" i="10"/>
  <c r="G96" i="10"/>
  <c r="F63" i="10"/>
  <c r="F53" i="10"/>
  <c r="F12" i="10"/>
  <c r="F91" i="10"/>
  <c r="G80" i="10"/>
  <c r="G73" i="10"/>
  <c r="G69" i="10"/>
  <c r="G51" i="10"/>
  <c r="F23" i="10"/>
  <c r="G19" i="10"/>
  <c r="F14" i="10"/>
  <c r="F9" i="10"/>
  <c r="E5" i="10"/>
  <c r="F93" i="10"/>
  <c r="F75" i="10"/>
  <c r="F71" i="10"/>
  <c r="F46" i="10"/>
  <c r="F39" i="10"/>
  <c r="F28" i="10"/>
  <c r="G9" i="10"/>
  <c r="F99" i="10"/>
  <c r="F97" i="10"/>
  <c r="F92" i="10"/>
  <c r="F83" i="10"/>
  <c r="F81" i="10"/>
  <c r="F76" i="10"/>
  <c r="F67" i="10"/>
  <c r="F65" i="10"/>
  <c r="F60" i="10"/>
  <c r="F50" i="10"/>
  <c r="F48" i="10"/>
  <c r="F43" i="10"/>
  <c r="F34" i="10"/>
  <c r="F32" i="10"/>
  <c r="F27" i="10"/>
  <c r="F18" i="10"/>
  <c r="F16" i="10"/>
  <c r="F11" i="10"/>
  <c r="F26" i="10"/>
  <c r="F10" i="10"/>
  <c r="G102" i="10"/>
  <c r="G98" i="10"/>
  <c r="G94" i="10"/>
  <c r="G90" i="10"/>
  <c r="G86" i="10"/>
  <c r="G82" i="10"/>
  <c r="G78" i="10"/>
  <c r="G74" i="10"/>
  <c r="G70" i="10"/>
  <c r="G66" i="10"/>
  <c r="G62" i="10"/>
  <c r="G58" i="10"/>
  <c r="G54" i="10"/>
  <c r="G49" i="10"/>
  <c r="G45" i="10"/>
  <c r="G41" i="10"/>
  <c r="G37" i="10"/>
  <c r="G33" i="10"/>
  <c r="G29" i="10"/>
  <c r="G25" i="10"/>
  <c r="G21" i="10"/>
  <c r="G17" i="10"/>
  <c r="G13" i="10"/>
  <c r="D7" i="4"/>
  <c r="D9" i="4" a="1"/>
  <c r="D9" i="4" s="1"/>
  <c r="D10" i="4" a="1"/>
  <c r="D10" i="4" s="1"/>
  <c r="D11" i="4" a="1"/>
  <c r="D11" i="4" s="1"/>
  <c r="D12" i="4" a="1"/>
  <c r="D12" i="4" s="1"/>
  <c r="D13" i="4" a="1"/>
  <c r="D13" i="4" s="1"/>
  <c r="D14" i="4" a="1"/>
  <c r="D14" i="4" s="1"/>
  <c r="D15" i="4" a="1"/>
  <c r="D15" i="4" s="1"/>
  <c r="D16" i="4" a="1"/>
  <c r="D16" i="4" s="1"/>
  <c r="D17" i="4" a="1"/>
  <c r="D17" i="4" s="1"/>
  <c r="D18" i="4" a="1"/>
  <c r="D18" i="4" s="1"/>
  <c r="D19" i="4" a="1"/>
  <c r="D19" i="4" s="1"/>
  <c r="D20" i="4" a="1"/>
  <c r="D20" i="4" s="1"/>
  <c r="D21" i="4" a="1"/>
  <c r="D21" i="4" s="1"/>
  <c r="D22" i="4" a="1"/>
  <c r="D22" i="4" s="1"/>
  <c r="D23" i="4" a="1"/>
  <c r="D23" i="4" s="1"/>
  <c r="D24" i="4" a="1"/>
  <c r="D24" i="4" s="1"/>
  <c r="D25" i="4" a="1"/>
  <c r="D25" i="4" s="1"/>
  <c r="D26" i="4" a="1"/>
  <c r="D26" i="4" s="1"/>
  <c r="D27" i="4" a="1"/>
  <c r="D27" i="4" s="1"/>
  <c r="D28" i="4" a="1"/>
  <c r="D28" i="4" s="1"/>
  <c r="D29" i="4" a="1"/>
  <c r="D29" i="4" s="1"/>
  <c r="D30" i="4" a="1"/>
  <c r="D30" i="4" s="1"/>
  <c r="D31" i="4" a="1"/>
  <c r="D31" i="4" s="1"/>
  <c r="D32" i="4" a="1"/>
  <c r="D32" i="4" s="1"/>
  <c r="D33" i="4" a="1"/>
  <c r="D33" i="4" s="1"/>
  <c r="D34" i="4" a="1"/>
  <c r="D34" i="4" s="1"/>
  <c r="D35" i="4" a="1"/>
  <c r="D35" i="4" s="1"/>
  <c r="D37" i="4" a="1"/>
  <c r="D37" i="4" s="1"/>
  <c r="D38" i="4" a="1"/>
  <c r="D38" i="4" s="1"/>
  <c r="D39" i="4" a="1"/>
  <c r="D39" i="4" s="1"/>
  <c r="D40" i="4" a="1"/>
  <c r="D40" i="4" s="1"/>
  <c r="D41" i="4" a="1"/>
  <c r="D41" i="4" s="1"/>
  <c r="D42" i="4" a="1"/>
  <c r="D42" i="4" s="1"/>
  <c r="D43" i="4" a="1"/>
  <c r="D43" i="4" s="1"/>
  <c r="D44" i="4" a="1"/>
  <c r="D44" i="4" s="1"/>
  <c r="D45" i="4" a="1"/>
  <c r="D45" i="4" s="1"/>
  <c r="D46" i="4" a="1"/>
  <c r="D46" i="4" s="1"/>
  <c r="D47" i="4" a="1"/>
  <c r="D47" i="4" s="1"/>
  <c r="D48" i="4" a="1"/>
  <c r="D48" i="4" s="1"/>
  <c r="D49" i="4" a="1"/>
  <c r="D49" i="4" s="1"/>
  <c r="D50" i="4" a="1"/>
  <c r="D50" i="4" s="1"/>
  <c r="D51" i="4" a="1"/>
  <c r="D51" i="4" s="1"/>
  <c r="D52" i="4" a="1"/>
  <c r="D52" i="4" s="1"/>
  <c r="D53" i="4" a="1"/>
  <c r="D53" i="4" s="1"/>
  <c r="D54" i="4" a="1"/>
  <c r="D54" i="4" s="1"/>
  <c r="D55" i="4" a="1"/>
  <c r="D55" i="4" s="1"/>
  <c r="D56" i="4" a="1"/>
  <c r="D56" i="4" s="1"/>
  <c r="D57" i="4" a="1"/>
  <c r="D57" i="4" s="1"/>
  <c r="D58" i="4" a="1"/>
  <c r="D58" i="4" s="1"/>
  <c r="D59" i="4" a="1"/>
  <c r="D59" i="4" s="1"/>
  <c r="D60" i="4" a="1"/>
  <c r="D60" i="4" s="1"/>
  <c r="D61" i="4" a="1"/>
  <c r="D61" i="4" s="1"/>
  <c r="D62" i="4" a="1"/>
  <c r="D62" i="4" s="1"/>
  <c r="D63" i="4" a="1"/>
  <c r="D63" i="4" s="1"/>
  <c r="D64" i="4" a="1"/>
  <c r="D64" i="4" s="1"/>
  <c r="D65" i="4" a="1"/>
  <c r="D65" i="4" s="1"/>
  <c r="D66" i="4" a="1"/>
  <c r="D66" i="4" s="1"/>
  <c r="D67" i="4" a="1"/>
  <c r="D67" i="4" s="1"/>
  <c r="C10" i="4" a="1"/>
  <c r="C10" i="4" s="1"/>
  <c r="E10" i="4" a="1"/>
  <c r="E10" i="4" s="1"/>
  <c r="F10" i="4" a="1"/>
  <c r="F10" i="4" s="1"/>
  <c r="G10" i="4" a="1"/>
  <c r="G10" i="4" s="1"/>
  <c r="H10" i="4" a="1"/>
  <c r="H10" i="4" s="1"/>
  <c r="I10" i="4" a="1"/>
  <c r="I10" i="4" s="1"/>
  <c r="J10" i="4" a="1"/>
  <c r="J10" i="4" s="1"/>
  <c r="K10" i="4" a="1"/>
  <c r="K10" i="4" s="1"/>
  <c r="L10" i="4" a="1"/>
  <c r="L10" i="4" s="1"/>
  <c r="M10" i="4" a="1"/>
  <c r="M10" i="4" s="1"/>
  <c r="N10" i="4" a="1"/>
  <c r="N10" i="4" s="1"/>
  <c r="O10" i="4" a="1"/>
  <c r="O10" i="4" s="1"/>
  <c r="P10" i="4" a="1"/>
  <c r="P10" i="4" s="1"/>
  <c r="Q10" i="4" a="1"/>
  <c r="Q10" i="4" s="1"/>
  <c r="R10" i="4" a="1"/>
  <c r="R10" i="4" s="1"/>
  <c r="S10" i="4" a="1"/>
  <c r="S10" i="4" s="1"/>
  <c r="T10" i="4" a="1"/>
  <c r="T10" i="4" s="1"/>
  <c r="U10" i="4" a="1"/>
  <c r="U10" i="4" s="1"/>
  <c r="V10" i="4" a="1"/>
  <c r="V10" i="4" s="1"/>
  <c r="W10" i="4" a="1"/>
  <c r="W10" i="4" s="1"/>
  <c r="X10" i="4" a="1"/>
  <c r="X10" i="4" s="1"/>
  <c r="Y10" i="4" a="1"/>
  <c r="Y10" i="4" s="1"/>
  <c r="Z10" i="4" a="1"/>
  <c r="Z10" i="4" s="1"/>
  <c r="AA10" i="4" a="1"/>
  <c r="AA10" i="4" s="1"/>
  <c r="AB10" i="4" a="1"/>
  <c r="AB10" i="4" s="1"/>
  <c r="AC10" i="4" a="1"/>
  <c r="AC10" i="4" s="1"/>
  <c r="AE10" i="4" a="1"/>
  <c r="AE10" i="4" s="1"/>
  <c r="AF10" i="4" a="1"/>
  <c r="AF10" i="4" s="1"/>
  <c r="AG10" i="4" a="1"/>
  <c r="AG10" i="4" s="1"/>
  <c r="AH10" i="4" a="1"/>
  <c r="AH10" i="4" s="1"/>
  <c r="AI10" i="4" a="1"/>
  <c r="AI10" i="4" s="1"/>
  <c r="AJ10" i="4" a="1"/>
  <c r="AJ10" i="4" s="1"/>
  <c r="AK10" i="4" a="1"/>
  <c r="AK10" i="4" s="1"/>
  <c r="AL10" i="4" a="1"/>
  <c r="AL10" i="4" s="1"/>
  <c r="AM10" i="4" a="1"/>
  <c r="AM10" i="4" s="1"/>
  <c r="AN10" i="4" a="1"/>
  <c r="AN10" i="4" s="1"/>
  <c r="AO10" i="4" a="1"/>
  <c r="AO10" i="4" s="1"/>
  <c r="AP10" i="4" a="1"/>
  <c r="AP10" i="4" s="1"/>
  <c r="AQ10" i="4" a="1"/>
  <c r="AQ10" i="4" s="1"/>
  <c r="AR10" i="4" a="1"/>
  <c r="AR10" i="4" s="1"/>
  <c r="AS10" i="4" a="1"/>
  <c r="AS10" i="4" s="1"/>
  <c r="AT10" i="4" a="1"/>
  <c r="AT10" i="4" s="1"/>
  <c r="AU10" i="4" a="1"/>
  <c r="AU10" i="4" s="1"/>
  <c r="AV10" i="4" a="1"/>
  <c r="AV10" i="4" s="1"/>
  <c r="AW10" i="4" a="1"/>
  <c r="AW10" i="4" s="1"/>
  <c r="AX10" i="4" a="1"/>
  <c r="AX10" i="4" s="1"/>
  <c r="AY10" i="4" a="1"/>
  <c r="AY10" i="4" s="1"/>
  <c r="AZ10" i="4" a="1"/>
  <c r="AZ10" i="4" s="1"/>
  <c r="BA10" i="4" a="1"/>
  <c r="BA10" i="4" s="1"/>
  <c r="BB10" i="4" a="1"/>
  <c r="BB10" i="4" s="1"/>
  <c r="BC10" i="4" a="1"/>
  <c r="BC10" i="4" s="1"/>
  <c r="BD10" i="4" a="1"/>
  <c r="BD10" i="4" s="1"/>
  <c r="BE10" i="4" a="1"/>
  <c r="BE10" i="4" s="1"/>
  <c r="BF10" i="4" a="1"/>
  <c r="BF10" i="4" s="1"/>
  <c r="BG10" i="4" a="1"/>
  <c r="BG10" i="4" s="1"/>
  <c r="BH10" i="4" a="1"/>
  <c r="BH10" i="4" s="1"/>
  <c r="BI10" i="4" a="1"/>
  <c r="BI10" i="4" s="1"/>
  <c r="D73" i="4"/>
  <c r="D80" i="4" s="1"/>
  <c r="BJ10" i="4"/>
  <c r="D79" i="4" l="1"/>
  <c r="D85" i="4"/>
  <c r="D82" i="4"/>
  <c r="D77" i="4"/>
  <c r="D86" i="4"/>
  <c r="D74" i="4"/>
  <c r="D83" i="4"/>
  <c r="AL30" i="1"/>
  <c r="AL27" i="1"/>
  <c r="DP5" i="9"/>
  <c r="Y12" i="9" s="1"/>
  <c r="C12" i="9"/>
  <c r="G12" i="9"/>
  <c r="I12" i="9" s="1" a="1"/>
  <c r="I12" i="9" s="1"/>
  <c r="L12" i="9"/>
  <c r="N12" i="9"/>
  <c r="P12" i="9"/>
  <c r="X12" i="9"/>
  <c r="Q12" i="9" l="1"/>
  <c r="D89" i="4"/>
  <c r="Z12" i="9"/>
  <c r="O12" i="9"/>
  <c r="D88" i="4"/>
  <c r="D76" i="4"/>
  <c r="D90" i="4"/>
  <c r="M12" i="9"/>
  <c r="H12" i="9"/>
  <c r="J12" i="9"/>
  <c r="F12" i="9" a="1"/>
  <c r="F12" i="9" s="1"/>
  <c r="K12" i="9"/>
  <c r="E12" i="9" a="1"/>
  <c r="E12" i="9" s="1"/>
  <c r="D91" i="4" l="1"/>
  <c r="O102" i="1"/>
  <c r="W33" i="1"/>
  <c r="X33" i="1"/>
  <c r="Z33" i="1" s="1"/>
  <c r="W30" i="1"/>
  <c r="X30" i="1"/>
  <c r="Z30" i="1" s="1"/>
  <c r="W29" i="1"/>
  <c r="X29" i="1"/>
  <c r="AA29" i="1"/>
  <c r="AB29" i="1"/>
  <c r="AL26" i="1"/>
  <c r="AM26" i="1" s="1"/>
  <c r="W26" i="1"/>
  <c r="AP26" i="1" s="1"/>
  <c r="X26" i="1"/>
  <c r="Z26" i="1" s="1"/>
  <c r="D26" i="1"/>
  <c r="Y26" i="1" l="1"/>
  <c r="Y30" i="1"/>
  <c r="Y33" i="1"/>
  <c r="Y29" i="1"/>
  <c r="Z29" i="1"/>
  <c r="AQ26" i="1"/>
  <c r="DO5" i="9" l="1"/>
  <c r="BW5" i="9" l="1"/>
  <c r="C96" i="9"/>
  <c r="AF7" i="4" l="1"/>
  <c r="AL28" i="1" l="1"/>
  <c r="AM28" i="1" s="1"/>
  <c r="AL23" i="1"/>
  <c r="W25" i="1"/>
  <c r="X25" i="1"/>
  <c r="X7" i="1"/>
  <c r="X19" i="1"/>
  <c r="X17" i="1"/>
  <c r="X10" i="1"/>
  <c r="X11" i="1"/>
  <c r="X16" i="1"/>
  <c r="X24" i="1"/>
  <c r="X9" i="1"/>
  <c r="X13" i="1"/>
  <c r="X12" i="1"/>
  <c r="X18" i="1"/>
  <c r="X14" i="1"/>
  <c r="X22" i="1"/>
  <c r="X20" i="1"/>
  <c r="X27" i="1"/>
  <c r="X15" i="1"/>
  <c r="X28" i="1"/>
  <c r="X23" i="1"/>
  <c r="X41" i="1"/>
  <c r="X37" i="1"/>
  <c r="X40" i="1"/>
  <c r="X36" i="1"/>
  <c r="X42" i="1"/>
  <c r="X43" i="1"/>
  <c r="X44" i="1"/>
  <c r="X35" i="1"/>
  <c r="X39" i="1"/>
  <c r="X34" i="1"/>
  <c r="X38" i="1"/>
  <c r="X21" i="1"/>
  <c r="W28" i="1"/>
  <c r="AP28" i="1" s="1"/>
  <c r="AF74" i="4"/>
  <c r="AF77" i="4"/>
  <c r="AF80" i="4"/>
  <c r="AF83" i="4"/>
  <c r="AF86" i="4"/>
  <c r="AF88" i="4" s="1"/>
  <c r="C38" i="4" a="1"/>
  <c r="C38" i="4" s="1"/>
  <c r="E38" i="4" a="1"/>
  <c r="E38" i="4" s="1"/>
  <c r="F38" i="4" a="1"/>
  <c r="F38" i="4" s="1"/>
  <c r="G38" i="4" a="1"/>
  <c r="G38" i="4" s="1"/>
  <c r="H38" i="4" a="1"/>
  <c r="H38" i="4" s="1"/>
  <c r="I38" i="4" a="1"/>
  <c r="I38" i="4" s="1"/>
  <c r="J38" i="4" a="1"/>
  <c r="J38" i="4" s="1"/>
  <c r="K38" i="4" a="1"/>
  <c r="K38" i="4" s="1"/>
  <c r="L38" i="4" a="1"/>
  <c r="L38" i="4" s="1"/>
  <c r="M38" i="4" a="1"/>
  <c r="M38" i="4" s="1"/>
  <c r="N38" i="4" a="1"/>
  <c r="N38" i="4" s="1"/>
  <c r="O38" i="4" a="1"/>
  <c r="O38" i="4" s="1"/>
  <c r="P38" i="4" a="1"/>
  <c r="P38" i="4" s="1"/>
  <c r="Q38" i="4" a="1"/>
  <c r="Q38" i="4" s="1"/>
  <c r="R38" i="4" a="1"/>
  <c r="R38" i="4" s="1"/>
  <c r="S38" i="4" a="1"/>
  <c r="S38" i="4" s="1"/>
  <c r="T38" i="4" a="1"/>
  <c r="T38" i="4" s="1"/>
  <c r="U38" i="4" a="1"/>
  <c r="U38" i="4" s="1"/>
  <c r="V38" i="4" a="1"/>
  <c r="V38" i="4" s="1"/>
  <c r="W38" i="4" a="1"/>
  <c r="W38" i="4" s="1"/>
  <c r="X38" i="4" a="1"/>
  <c r="X38" i="4" s="1"/>
  <c r="Y38" i="4" a="1"/>
  <c r="Y38" i="4" s="1"/>
  <c r="Z38" i="4" a="1"/>
  <c r="Z38" i="4" s="1"/>
  <c r="AA38" i="4" a="1"/>
  <c r="AA38" i="4" s="1"/>
  <c r="AB38" i="4" a="1"/>
  <c r="AB38" i="4" s="1"/>
  <c r="AC38" i="4" a="1"/>
  <c r="AC38" i="4" s="1"/>
  <c r="AE38" i="4" a="1"/>
  <c r="AE38" i="4" s="1"/>
  <c r="AF38" i="4" a="1"/>
  <c r="AF38" i="4" s="1"/>
  <c r="AG38" i="4" a="1"/>
  <c r="AG38" i="4" s="1"/>
  <c r="AH38" i="4" a="1"/>
  <c r="AH38" i="4" s="1"/>
  <c r="AI38" i="4" a="1"/>
  <c r="AI38" i="4" s="1"/>
  <c r="AJ38" i="4" a="1"/>
  <c r="AJ38" i="4" s="1"/>
  <c r="AK38" i="4" a="1"/>
  <c r="AK38" i="4" s="1"/>
  <c r="AL38" i="4" a="1"/>
  <c r="AL38" i="4" s="1"/>
  <c r="AM38" i="4" a="1"/>
  <c r="AM38" i="4" s="1"/>
  <c r="AN38" i="4" a="1"/>
  <c r="AN38" i="4" s="1"/>
  <c r="AO38" i="4" a="1"/>
  <c r="AO38" i="4" s="1"/>
  <c r="AP38" i="4" a="1"/>
  <c r="AP38" i="4" s="1"/>
  <c r="AQ38" i="4" a="1"/>
  <c r="AQ38" i="4" s="1"/>
  <c r="AR38" i="4" a="1"/>
  <c r="AR38" i="4" s="1"/>
  <c r="AS38" i="4" a="1"/>
  <c r="AS38" i="4" s="1"/>
  <c r="AT38" i="4" a="1"/>
  <c r="AT38" i="4" s="1"/>
  <c r="AU38" i="4" a="1"/>
  <c r="AU38" i="4" s="1"/>
  <c r="AV38" i="4" a="1"/>
  <c r="AV38" i="4" s="1"/>
  <c r="AW38" i="4" a="1"/>
  <c r="AW38" i="4" s="1"/>
  <c r="AX38" i="4" a="1"/>
  <c r="AX38" i="4" s="1"/>
  <c r="AY38" i="4" a="1"/>
  <c r="AY38" i="4" s="1"/>
  <c r="AZ38" i="4" a="1"/>
  <c r="AZ38" i="4" s="1"/>
  <c r="BA38" i="4" a="1"/>
  <c r="BA38" i="4" s="1"/>
  <c r="BB38" i="4" a="1"/>
  <c r="BB38" i="4" s="1"/>
  <c r="BC38" i="4" a="1"/>
  <c r="BC38" i="4" s="1"/>
  <c r="BD38" i="4" a="1"/>
  <c r="BD38" i="4" s="1"/>
  <c r="BE38" i="4" a="1"/>
  <c r="BE38" i="4" s="1"/>
  <c r="BF38" i="4" a="1"/>
  <c r="BF38" i="4" s="1"/>
  <c r="BG38" i="4" a="1"/>
  <c r="BG38" i="4" s="1"/>
  <c r="BH38" i="4" a="1"/>
  <c r="BH38" i="4" s="1"/>
  <c r="BI38" i="4" a="1"/>
  <c r="BI38" i="4" s="1"/>
  <c r="AF9" i="4" a="1"/>
  <c r="AF9" i="4" s="1"/>
  <c r="AF11" i="4" a="1"/>
  <c r="AF11" i="4" s="1"/>
  <c r="AF12" i="4" a="1"/>
  <c r="AF12" i="4" s="1"/>
  <c r="AF13" i="4" a="1"/>
  <c r="AF13" i="4" s="1"/>
  <c r="AF14" i="4" a="1"/>
  <c r="AF14" i="4" s="1"/>
  <c r="AF15" i="4" a="1"/>
  <c r="AF15" i="4" s="1"/>
  <c r="AF16" i="4" a="1"/>
  <c r="AF16" i="4" s="1"/>
  <c r="AF17" i="4" a="1"/>
  <c r="AF17" i="4" s="1"/>
  <c r="AF18" i="4" a="1"/>
  <c r="AF18" i="4" s="1"/>
  <c r="AF19" i="4" a="1"/>
  <c r="AF19" i="4" s="1"/>
  <c r="AF20" i="4" a="1"/>
  <c r="AF20" i="4" s="1"/>
  <c r="AF21" i="4" a="1"/>
  <c r="AF21" i="4" s="1"/>
  <c r="AF22" i="4" a="1"/>
  <c r="AF22" i="4" s="1"/>
  <c r="AF23" i="4" a="1"/>
  <c r="AF23" i="4" s="1"/>
  <c r="AF24" i="4" a="1"/>
  <c r="AF24" i="4" s="1"/>
  <c r="AF25" i="4" a="1"/>
  <c r="AF25" i="4" s="1"/>
  <c r="AF26" i="4" a="1"/>
  <c r="AF26" i="4" s="1"/>
  <c r="AF27" i="4" a="1"/>
  <c r="AF27" i="4" s="1"/>
  <c r="AF28" i="4" a="1"/>
  <c r="AF28" i="4" s="1"/>
  <c r="AF29" i="4" a="1"/>
  <c r="AF29" i="4" s="1"/>
  <c r="AF30" i="4" a="1"/>
  <c r="AF30" i="4" s="1"/>
  <c r="AF31" i="4" a="1"/>
  <c r="AF31" i="4" s="1"/>
  <c r="AF32" i="4" a="1"/>
  <c r="AF32" i="4" s="1"/>
  <c r="AF33" i="4" a="1"/>
  <c r="AF33" i="4" s="1"/>
  <c r="AF34" i="4" a="1"/>
  <c r="AF34" i="4" s="1"/>
  <c r="AF35" i="4" a="1"/>
  <c r="AF35" i="4" s="1"/>
  <c r="AF37" i="4" a="1"/>
  <c r="AF37" i="4" s="1"/>
  <c r="AF39" i="4" a="1"/>
  <c r="AF39" i="4" s="1"/>
  <c r="AF40" i="4" a="1"/>
  <c r="AF40" i="4" s="1"/>
  <c r="AF41" i="4" a="1"/>
  <c r="AF41" i="4" s="1"/>
  <c r="AF42" i="4" a="1"/>
  <c r="AF42" i="4" s="1"/>
  <c r="AF43" i="4" a="1"/>
  <c r="AF43" i="4" s="1"/>
  <c r="AF44" i="4" a="1"/>
  <c r="AF44" i="4" s="1"/>
  <c r="AF45" i="4" a="1"/>
  <c r="AF45" i="4" s="1"/>
  <c r="AF46" i="4" a="1"/>
  <c r="AF46" i="4" s="1"/>
  <c r="AF47" i="4" a="1"/>
  <c r="AF47" i="4" s="1"/>
  <c r="AF48" i="4" a="1"/>
  <c r="AF48" i="4" s="1"/>
  <c r="AF49" i="4" a="1"/>
  <c r="AF49" i="4" s="1"/>
  <c r="AF50" i="4" a="1"/>
  <c r="AF50" i="4" s="1"/>
  <c r="AF51" i="4" a="1"/>
  <c r="AF51" i="4" s="1"/>
  <c r="AF52" i="4" a="1"/>
  <c r="AF52" i="4" s="1"/>
  <c r="AF53" i="4" a="1"/>
  <c r="AF53" i="4" s="1"/>
  <c r="AF54" i="4" a="1"/>
  <c r="AF54" i="4" s="1"/>
  <c r="AF55" i="4" a="1"/>
  <c r="AF55" i="4" s="1"/>
  <c r="AF56" i="4" a="1"/>
  <c r="AF56" i="4" s="1"/>
  <c r="AF57" i="4" a="1"/>
  <c r="AF57" i="4" s="1"/>
  <c r="AF58" i="4" a="1"/>
  <c r="AF58" i="4" s="1"/>
  <c r="AF59" i="4" a="1"/>
  <c r="AF59" i="4" s="1"/>
  <c r="AF60" i="4" a="1"/>
  <c r="AF60" i="4" s="1"/>
  <c r="AF61" i="4" a="1"/>
  <c r="AF61" i="4" s="1"/>
  <c r="AF62" i="4" a="1"/>
  <c r="AF62" i="4" s="1"/>
  <c r="AF63" i="4" a="1"/>
  <c r="AF63" i="4" s="1"/>
  <c r="AF64" i="4" a="1"/>
  <c r="AF64" i="4" s="1"/>
  <c r="AF65" i="4" a="1"/>
  <c r="AF65" i="4" s="1"/>
  <c r="AF66" i="4" a="1"/>
  <c r="AF66" i="4" s="1"/>
  <c r="AF67" i="4" a="1"/>
  <c r="AF67" i="4" s="1"/>
  <c r="R15" i="4" a="1"/>
  <c r="R15" i="4" s="1"/>
  <c r="BJ38" i="4"/>
  <c r="AF89" i="4" l="1"/>
  <c r="AF91" i="4" s="1"/>
  <c r="AQ28" i="1"/>
  <c r="Y25" i="1"/>
  <c r="Y28" i="1"/>
  <c r="Z28" i="1"/>
  <c r="C54" i="9" l="1"/>
  <c r="G54" i="9"/>
  <c r="A54" i="9" s="1" a="1"/>
  <c r="A54" i="9" s="1"/>
  <c r="L54" i="9"/>
  <c r="N54" i="9"/>
  <c r="P54" i="9"/>
  <c r="X54" i="9"/>
  <c r="DN5" i="9"/>
  <c r="Y54" i="9" s="1"/>
  <c r="Q54" i="9" l="1"/>
  <c r="O54" i="9"/>
  <c r="M54" i="9"/>
  <c r="H54" i="9"/>
  <c r="K54" i="9"/>
  <c r="J54" i="9"/>
  <c r="Z54" i="9"/>
  <c r="I54" i="9" a="1"/>
  <c r="I54" i="9" s="1"/>
  <c r="F54" i="9" a="1"/>
  <c r="F54" i="9" s="1"/>
  <c r="E54" i="9" a="1"/>
  <c r="E54" i="9" s="1"/>
  <c r="AM48" i="1"/>
  <c r="N8" i="9"/>
  <c r="N9" i="9"/>
  <c r="N10" i="9"/>
  <c r="N11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1" i="9"/>
  <c r="N52" i="9"/>
  <c r="N53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7" i="9"/>
  <c r="DM5" i="9"/>
  <c r="X100" i="9"/>
  <c r="P100" i="9"/>
  <c r="L100" i="9"/>
  <c r="G100" i="9"/>
  <c r="K100" i="9" s="1"/>
  <c r="C100" i="9"/>
  <c r="X99" i="9"/>
  <c r="P99" i="9"/>
  <c r="L99" i="9"/>
  <c r="G99" i="9"/>
  <c r="A99" i="9" s="1" a="1"/>
  <c r="A99" i="9" s="1"/>
  <c r="J99" i="9" s="1"/>
  <c r="K99" i="9" s="1"/>
  <c r="C99" i="9"/>
  <c r="X98" i="9"/>
  <c r="P98" i="9"/>
  <c r="L98" i="9"/>
  <c r="G98" i="9"/>
  <c r="K98" i="9" s="1"/>
  <c r="C98" i="9"/>
  <c r="X97" i="9"/>
  <c r="P97" i="9"/>
  <c r="L97" i="9"/>
  <c r="G97" i="9"/>
  <c r="K97" i="9" s="1"/>
  <c r="C97" i="9"/>
  <c r="X96" i="9"/>
  <c r="P96" i="9"/>
  <c r="L96" i="9"/>
  <c r="G96" i="9"/>
  <c r="X95" i="9"/>
  <c r="P95" i="9"/>
  <c r="L95" i="9"/>
  <c r="G95" i="9"/>
  <c r="K95" i="9" s="1"/>
  <c r="C95" i="9"/>
  <c r="X94" i="9"/>
  <c r="P94" i="9"/>
  <c r="L94" i="9"/>
  <c r="G94" i="9"/>
  <c r="C94" i="9"/>
  <c r="X93" i="9"/>
  <c r="P93" i="9"/>
  <c r="L93" i="9"/>
  <c r="G93" i="9"/>
  <c r="K93" i="9" s="1"/>
  <c r="C93" i="9"/>
  <c r="X92" i="9"/>
  <c r="P92" i="9"/>
  <c r="L92" i="9"/>
  <c r="G92" i="9"/>
  <c r="K92" i="9" s="1"/>
  <c r="C92" i="9"/>
  <c r="X91" i="9"/>
  <c r="P91" i="9"/>
  <c r="L91" i="9"/>
  <c r="G91" i="9"/>
  <c r="K91" i="9" s="1"/>
  <c r="C91" i="9"/>
  <c r="X90" i="9"/>
  <c r="P90" i="9"/>
  <c r="L90" i="9"/>
  <c r="G90" i="9"/>
  <c r="C90" i="9"/>
  <c r="X89" i="9"/>
  <c r="P89" i="9"/>
  <c r="L89" i="9"/>
  <c r="G89" i="9"/>
  <c r="I89" i="9" s="1" a="1"/>
  <c r="I89" i="9" s="1"/>
  <c r="C89" i="9"/>
  <c r="X88" i="9"/>
  <c r="P88" i="9"/>
  <c r="L88" i="9"/>
  <c r="G88" i="9"/>
  <c r="K88" i="9" s="1"/>
  <c r="C88" i="9"/>
  <c r="X87" i="9"/>
  <c r="P87" i="9"/>
  <c r="L87" i="9"/>
  <c r="G87" i="9"/>
  <c r="K87" i="9" s="1"/>
  <c r="C87" i="9"/>
  <c r="X86" i="9"/>
  <c r="P86" i="9"/>
  <c r="L86" i="9"/>
  <c r="G86" i="9"/>
  <c r="C86" i="9"/>
  <c r="X85" i="9"/>
  <c r="P85" i="9"/>
  <c r="L85" i="9"/>
  <c r="G85" i="9"/>
  <c r="C85" i="9"/>
  <c r="X84" i="9"/>
  <c r="P84" i="9"/>
  <c r="L84" i="9"/>
  <c r="G84" i="9"/>
  <c r="K84" i="9" s="1"/>
  <c r="C84" i="9"/>
  <c r="X83" i="9"/>
  <c r="P83" i="9"/>
  <c r="L83" i="9"/>
  <c r="G83" i="9"/>
  <c r="C83" i="9"/>
  <c r="X82" i="9"/>
  <c r="P82" i="9"/>
  <c r="L82" i="9"/>
  <c r="G82" i="9"/>
  <c r="I82" i="9" s="1" a="1"/>
  <c r="I82" i="9" s="1"/>
  <c r="C82" i="9"/>
  <c r="X81" i="9"/>
  <c r="P81" i="9"/>
  <c r="L81" i="9"/>
  <c r="G81" i="9"/>
  <c r="K81" i="9" s="1"/>
  <c r="C81" i="9"/>
  <c r="X80" i="9"/>
  <c r="P80" i="9"/>
  <c r="L80" i="9"/>
  <c r="G80" i="9"/>
  <c r="K80" i="9" s="1"/>
  <c r="C80" i="9"/>
  <c r="X79" i="9"/>
  <c r="P79" i="9"/>
  <c r="L79" i="9"/>
  <c r="G79" i="9"/>
  <c r="K79" i="9" s="1"/>
  <c r="C79" i="9"/>
  <c r="X78" i="9"/>
  <c r="P78" i="9"/>
  <c r="L78" i="9"/>
  <c r="G78" i="9"/>
  <c r="K78" i="9" s="1"/>
  <c r="C78" i="9"/>
  <c r="X77" i="9"/>
  <c r="P77" i="9"/>
  <c r="L77" i="9"/>
  <c r="G77" i="9"/>
  <c r="K77" i="9" s="1"/>
  <c r="C77" i="9"/>
  <c r="X76" i="9"/>
  <c r="P76" i="9"/>
  <c r="L76" i="9"/>
  <c r="G76" i="9"/>
  <c r="I76" i="9" s="1" a="1"/>
  <c r="I76" i="9" s="1"/>
  <c r="C76" i="9"/>
  <c r="X75" i="9"/>
  <c r="P75" i="9"/>
  <c r="L75" i="9"/>
  <c r="G75" i="9"/>
  <c r="K75" i="9" s="1"/>
  <c r="C75" i="9"/>
  <c r="X74" i="9"/>
  <c r="P74" i="9"/>
  <c r="L74" i="9"/>
  <c r="G74" i="9"/>
  <c r="K74" i="9" s="1"/>
  <c r="C74" i="9"/>
  <c r="X73" i="9"/>
  <c r="P73" i="9"/>
  <c r="L73" i="9"/>
  <c r="G73" i="9"/>
  <c r="K73" i="9" s="1"/>
  <c r="C73" i="9"/>
  <c r="X72" i="9"/>
  <c r="P72" i="9"/>
  <c r="L72" i="9"/>
  <c r="G72" i="9"/>
  <c r="C72" i="9"/>
  <c r="X71" i="9"/>
  <c r="P71" i="9"/>
  <c r="L71" i="9"/>
  <c r="G71" i="9"/>
  <c r="C71" i="9"/>
  <c r="X70" i="9"/>
  <c r="P70" i="9"/>
  <c r="L70" i="9"/>
  <c r="G70" i="9"/>
  <c r="I70" i="9" s="1" a="1"/>
  <c r="I70" i="9" s="1"/>
  <c r="C70" i="9"/>
  <c r="X69" i="9"/>
  <c r="P69" i="9"/>
  <c r="L69" i="9"/>
  <c r="G69" i="9"/>
  <c r="K69" i="9" s="1"/>
  <c r="C69" i="9"/>
  <c r="X68" i="9"/>
  <c r="P68" i="9"/>
  <c r="L68" i="9"/>
  <c r="G68" i="9"/>
  <c r="K68" i="9" s="1"/>
  <c r="C68" i="9"/>
  <c r="X67" i="9"/>
  <c r="P67" i="9"/>
  <c r="L67" i="9"/>
  <c r="G67" i="9"/>
  <c r="K67" i="9" s="1"/>
  <c r="C67" i="9"/>
  <c r="X66" i="9"/>
  <c r="P66" i="9"/>
  <c r="L66" i="9"/>
  <c r="G66" i="9"/>
  <c r="K66" i="9" s="1"/>
  <c r="C66" i="9"/>
  <c r="X65" i="9"/>
  <c r="P65" i="9"/>
  <c r="L65" i="9"/>
  <c r="G65" i="9"/>
  <c r="K65" i="9" s="1"/>
  <c r="C65" i="9"/>
  <c r="X64" i="9"/>
  <c r="P64" i="9"/>
  <c r="L64" i="9"/>
  <c r="G64" i="9"/>
  <c r="K64" i="9" s="1"/>
  <c r="C64" i="9"/>
  <c r="X63" i="9"/>
  <c r="P63" i="9"/>
  <c r="L63" i="9"/>
  <c r="G63" i="9"/>
  <c r="K63" i="9" s="1"/>
  <c r="C63" i="9"/>
  <c r="X62" i="9"/>
  <c r="P62" i="9"/>
  <c r="L62" i="9"/>
  <c r="G62" i="9"/>
  <c r="C62" i="9"/>
  <c r="X61" i="9"/>
  <c r="P61" i="9"/>
  <c r="L61" i="9"/>
  <c r="G61" i="9"/>
  <c r="K61" i="9" s="1"/>
  <c r="C61" i="9"/>
  <c r="X60" i="9"/>
  <c r="P60" i="9"/>
  <c r="L60" i="9"/>
  <c r="G60" i="9"/>
  <c r="I60" i="9" s="1" a="1"/>
  <c r="I60" i="9" s="1"/>
  <c r="C60" i="9"/>
  <c r="X59" i="9"/>
  <c r="P59" i="9"/>
  <c r="L59" i="9"/>
  <c r="G59" i="9"/>
  <c r="A59" i="9" s="1" a="1"/>
  <c r="A59" i="9" s="1"/>
  <c r="J59" i="9" s="1"/>
  <c r="K59" i="9" s="1"/>
  <c r="C59" i="9"/>
  <c r="X58" i="9"/>
  <c r="P58" i="9"/>
  <c r="L58" i="9"/>
  <c r="G58" i="9"/>
  <c r="K58" i="9" s="1"/>
  <c r="C58" i="9"/>
  <c r="X57" i="9"/>
  <c r="P57" i="9"/>
  <c r="L57" i="9"/>
  <c r="G57" i="9"/>
  <c r="C57" i="9"/>
  <c r="C52" i="10" s="1"/>
  <c r="X56" i="9"/>
  <c r="P56" i="9"/>
  <c r="L56" i="9"/>
  <c r="G56" i="9"/>
  <c r="I56" i="9" s="1" a="1"/>
  <c r="I56" i="9" s="1"/>
  <c r="C56" i="9"/>
  <c r="X55" i="9"/>
  <c r="P55" i="9"/>
  <c r="L55" i="9"/>
  <c r="G55" i="9"/>
  <c r="C55" i="9"/>
  <c r="X53" i="9"/>
  <c r="P53" i="9"/>
  <c r="L53" i="9"/>
  <c r="G53" i="9"/>
  <c r="K53" i="9" s="1"/>
  <c r="C53" i="9"/>
  <c r="C55" i="10" s="1"/>
  <c r="X52" i="9"/>
  <c r="P52" i="9"/>
  <c r="L52" i="9"/>
  <c r="G52" i="9"/>
  <c r="K52" i="9" s="1"/>
  <c r="C52" i="9"/>
  <c r="C54" i="10" s="1"/>
  <c r="X51" i="9"/>
  <c r="P51" i="9"/>
  <c r="L51" i="9"/>
  <c r="G51" i="9"/>
  <c r="K51" i="9" s="1"/>
  <c r="C51" i="9"/>
  <c r="C53" i="10" s="1"/>
  <c r="X49" i="9"/>
  <c r="P49" i="9"/>
  <c r="L49" i="9"/>
  <c r="G49" i="9"/>
  <c r="K49" i="9" s="1"/>
  <c r="C49" i="9"/>
  <c r="X48" i="9"/>
  <c r="P48" i="9"/>
  <c r="L48" i="9"/>
  <c r="G48" i="9"/>
  <c r="K48" i="9" s="1"/>
  <c r="C48" i="9"/>
  <c r="C50" i="10" s="1"/>
  <c r="X47" i="9"/>
  <c r="P47" i="9"/>
  <c r="L47" i="9"/>
  <c r="G47" i="9"/>
  <c r="C47" i="9"/>
  <c r="C49" i="10" s="1"/>
  <c r="X46" i="9"/>
  <c r="P46" i="9"/>
  <c r="L46" i="9"/>
  <c r="G46" i="9"/>
  <c r="I46" i="9" s="1" a="1"/>
  <c r="I46" i="9" s="1"/>
  <c r="C46" i="9"/>
  <c r="X45" i="9"/>
  <c r="P45" i="9"/>
  <c r="L45" i="9"/>
  <c r="G45" i="9"/>
  <c r="K45" i="9" s="1"/>
  <c r="C45" i="9"/>
  <c r="C47" i="10" s="1"/>
  <c r="X44" i="9"/>
  <c r="P44" i="9"/>
  <c r="L44" i="9"/>
  <c r="G44" i="9"/>
  <c r="C44" i="9"/>
  <c r="C46" i="10" s="1"/>
  <c r="X43" i="9"/>
  <c r="P43" i="9"/>
  <c r="L43" i="9"/>
  <c r="G43" i="9"/>
  <c r="C43" i="9"/>
  <c r="C45" i="10" s="1"/>
  <c r="X42" i="9"/>
  <c r="P42" i="9"/>
  <c r="L42" i="9"/>
  <c r="G42" i="9"/>
  <c r="I42" i="9" s="1" a="1"/>
  <c r="I42" i="9" s="1"/>
  <c r="C42" i="9"/>
  <c r="X41" i="9"/>
  <c r="P41" i="9"/>
  <c r="L41" i="9"/>
  <c r="G41" i="9"/>
  <c r="K41" i="9" s="1"/>
  <c r="C41" i="9"/>
  <c r="X40" i="9"/>
  <c r="P40" i="9"/>
  <c r="L40" i="9"/>
  <c r="G40" i="9"/>
  <c r="C40" i="9"/>
  <c r="C42" i="10" s="1"/>
  <c r="X39" i="9"/>
  <c r="P39" i="9"/>
  <c r="L39" i="9"/>
  <c r="G39" i="9"/>
  <c r="K39" i="9" s="1"/>
  <c r="C39" i="9"/>
  <c r="C41" i="10" s="1"/>
  <c r="X38" i="9"/>
  <c r="P38" i="9"/>
  <c r="L38" i="9"/>
  <c r="G38" i="9"/>
  <c r="C38" i="9"/>
  <c r="C40" i="10" s="1"/>
  <c r="X37" i="9"/>
  <c r="P37" i="9"/>
  <c r="L37" i="9"/>
  <c r="G37" i="9"/>
  <c r="K37" i="9" s="1"/>
  <c r="C37" i="9"/>
  <c r="C39" i="10" s="1"/>
  <c r="X36" i="9"/>
  <c r="P36" i="9"/>
  <c r="L36" i="9"/>
  <c r="G36" i="9"/>
  <c r="C36" i="9"/>
  <c r="X35" i="9"/>
  <c r="P35" i="9"/>
  <c r="L35" i="9"/>
  <c r="G35" i="9"/>
  <c r="K35" i="9" s="1"/>
  <c r="C35" i="9"/>
  <c r="C37" i="10" s="1"/>
  <c r="X34" i="9"/>
  <c r="P34" i="9"/>
  <c r="L34" i="9"/>
  <c r="G34" i="9"/>
  <c r="K34" i="9" s="1"/>
  <c r="C34" i="9"/>
  <c r="C36" i="10" s="1"/>
  <c r="X33" i="9"/>
  <c r="P33" i="9"/>
  <c r="L33" i="9"/>
  <c r="G33" i="9"/>
  <c r="K33" i="9" s="1"/>
  <c r="C33" i="9"/>
  <c r="C35" i="10" s="1"/>
  <c r="X32" i="9"/>
  <c r="P32" i="9"/>
  <c r="L32" i="9"/>
  <c r="G32" i="9"/>
  <c r="K32" i="9" s="1"/>
  <c r="C32" i="9"/>
  <c r="C34" i="10" s="1"/>
  <c r="X31" i="9"/>
  <c r="P31" i="9"/>
  <c r="L31" i="9"/>
  <c r="G31" i="9"/>
  <c r="C31" i="9"/>
  <c r="C33" i="10" s="1"/>
  <c r="X30" i="9"/>
  <c r="P30" i="9"/>
  <c r="L30" i="9"/>
  <c r="G30" i="9"/>
  <c r="I30" i="9" s="1" a="1"/>
  <c r="I30" i="9" s="1"/>
  <c r="C30" i="9"/>
  <c r="C32" i="10" s="1"/>
  <c r="X29" i="9"/>
  <c r="P29" i="9"/>
  <c r="L29" i="9"/>
  <c r="G29" i="9"/>
  <c r="C29" i="9"/>
  <c r="C31" i="10" s="1"/>
  <c r="X28" i="9"/>
  <c r="P28" i="9"/>
  <c r="L28" i="9"/>
  <c r="G28" i="9"/>
  <c r="K28" i="9" s="1"/>
  <c r="C28" i="9"/>
  <c r="C30" i="10" s="1"/>
  <c r="X27" i="9"/>
  <c r="P27" i="9"/>
  <c r="L27" i="9"/>
  <c r="G27" i="9"/>
  <c r="C27" i="9"/>
  <c r="C29" i="10" s="1"/>
  <c r="X26" i="9"/>
  <c r="P26" i="9"/>
  <c r="L26" i="9"/>
  <c r="G26" i="9"/>
  <c r="K26" i="9" s="1"/>
  <c r="C26" i="9"/>
  <c r="C28" i="10" s="1"/>
  <c r="X25" i="9"/>
  <c r="P25" i="9"/>
  <c r="L25" i="9"/>
  <c r="G25" i="9"/>
  <c r="C25" i="9"/>
  <c r="X24" i="9"/>
  <c r="P24" i="9"/>
  <c r="L24" i="9"/>
  <c r="G24" i="9"/>
  <c r="K24" i="9" s="1"/>
  <c r="C24" i="9"/>
  <c r="C26" i="10" s="1"/>
  <c r="X23" i="9"/>
  <c r="P23" i="9"/>
  <c r="L23" i="9"/>
  <c r="G23" i="9"/>
  <c r="K23" i="9" s="1"/>
  <c r="C23" i="9"/>
  <c r="C25" i="10" s="1"/>
  <c r="X22" i="9"/>
  <c r="P22" i="9"/>
  <c r="L22" i="9"/>
  <c r="G22" i="9"/>
  <c r="K22" i="9" s="1"/>
  <c r="C22" i="9"/>
  <c r="C24" i="10" s="1"/>
  <c r="X21" i="9"/>
  <c r="P21" i="9"/>
  <c r="L21" i="9"/>
  <c r="G21" i="9"/>
  <c r="K21" i="9" s="1"/>
  <c r="C21" i="9"/>
  <c r="X20" i="9"/>
  <c r="P20" i="9"/>
  <c r="L20" i="9"/>
  <c r="G20" i="9"/>
  <c r="K20" i="9" s="1"/>
  <c r="C20" i="9"/>
  <c r="C22" i="10" s="1"/>
  <c r="X19" i="9"/>
  <c r="P19" i="9"/>
  <c r="L19" i="9"/>
  <c r="G19" i="9"/>
  <c r="C19" i="9"/>
  <c r="C21" i="10" s="1"/>
  <c r="X18" i="9"/>
  <c r="P18" i="9"/>
  <c r="L18" i="9"/>
  <c r="G18" i="9"/>
  <c r="K18" i="9" s="1"/>
  <c r="C18" i="9"/>
  <c r="C20" i="10" s="1"/>
  <c r="X17" i="9"/>
  <c r="P17" i="9"/>
  <c r="L17" i="9"/>
  <c r="G17" i="9"/>
  <c r="K17" i="9" s="1"/>
  <c r="C17" i="9"/>
  <c r="C19" i="10" s="1"/>
  <c r="X16" i="9"/>
  <c r="P16" i="9"/>
  <c r="L16" i="9"/>
  <c r="G16" i="9"/>
  <c r="C16" i="9"/>
  <c r="X15" i="9"/>
  <c r="P15" i="9"/>
  <c r="L15" i="9"/>
  <c r="G15" i="9"/>
  <c r="K15" i="9" s="1"/>
  <c r="C15" i="9"/>
  <c r="C17" i="10" s="1"/>
  <c r="X14" i="9"/>
  <c r="P14" i="9"/>
  <c r="L14" i="9"/>
  <c r="G14" i="9"/>
  <c r="K14" i="9" s="1"/>
  <c r="C14" i="9"/>
  <c r="C16" i="10" s="1"/>
  <c r="X13" i="9"/>
  <c r="P13" i="9"/>
  <c r="L13" i="9"/>
  <c r="G13" i="9"/>
  <c r="K13" i="9" s="1"/>
  <c r="C13" i="9"/>
  <c r="C15" i="10" s="1"/>
  <c r="X11" i="9"/>
  <c r="P11" i="9"/>
  <c r="L11" i="9"/>
  <c r="G11" i="9"/>
  <c r="K11" i="9" s="1"/>
  <c r="C11" i="9"/>
  <c r="X10" i="9"/>
  <c r="P10" i="9"/>
  <c r="L10" i="9"/>
  <c r="G10" i="9"/>
  <c r="K10" i="9" s="1"/>
  <c r="C10" i="9"/>
  <c r="C12" i="10" s="1"/>
  <c r="X9" i="9"/>
  <c r="P9" i="9"/>
  <c r="L9" i="9"/>
  <c r="G9" i="9"/>
  <c r="K9" i="9" s="1"/>
  <c r="C9" i="9"/>
  <c r="C11" i="10" s="1"/>
  <c r="X8" i="9"/>
  <c r="P8" i="9"/>
  <c r="L8" i="9"/>
  <c r="G8" i="9"/>
  <c r="A8" i="9" s="1" a="1"/>
  <c r="A8" i="9" s="1"/>
  <c r="J8" i="9" s="1"/>
  <c r="K8" i="9" s="1"/>
  <c r="C8" i="9"/>
  <c r="C10" i="10" s="1"/>
  <c r="X7" i="9"/>
  <c r="P7" i="9"/>
  <c r="L7" i="9"/>
  <c r="G7" i="9"/>
  <c r="C7" i="9"/>
  <c r="DL5" i="9"/>
  <c r="DK5" i="9"/>
  <c r="DJ5" i="9"/>
  <c r="DI5" i="9"/>
  <c r="DH5" i="9"/>
  <c r="DG5" i="9"/>
  <c r="DF5" i="9"/>
  <c r="DE5" i="9"/>
  <c r="Y24" i="9" s="1"/>
  <c r="DD5" i="9"/>
  <c r="DC5" i="9"/>
  <c r="Y73" i="9" s="1"/>
  <c r="DB5" i="9"/>
  <c r="DA5" i="9"/>
  <c r="CZ5" i="9"/>
  <c r="Y77" i="9" s="1"/>
  <c r="CY5" i="9"/>
  <c r="CX5" i="9"/>
  <c r="Y78" i="9" s="1"/>
  <c r="CW5" i="9"/>
  <c r="CV5" i="9"/>
  <c r="Y96" i="9" s="1"/>
  <c r="CU5" i="9"/>
  <c r="CT5" i="9"/>
  <c r="CS5" i="9"/>
  <c r="CR5" i="9"/>
  <c r="CQ5" i="9"/>
  <c r="CP5" i="9"/>
  <c r="Y51" i="9" s="1"/>
  <c r="CO5" i="9"/>
  <c r="CN5" i="9"/>
  <c r="CM5" i="9"/>
  <c r="CL5" i="9"/>
  <c r="CK5" i="9"/>
  <c r="Y65" i="9" s="1"/>
  <c r="CJ5" i="9"/>
  <c r="Y74" i="9" s="1"/>
  <c r="CI5" i="9"/>
  <c r="CH5" i="9"/>
  <c r="Y92" i="9" s="1"/>
  <c r="CG5" i="9"/>
  <c r="CF5" i="9"/>
  <c r="Y14" i="9" s="1"/>
  <c r="CE5" i="9"/>
  <c r="CD5" i="9"/>
  <c r="CC5" i="9"/>
  <c r="CB5" i="9"/>
  <c r="CA5" i="9"/>
  <c r="BZ5" i="9"/>
  <c r="BY5" i="9"/>
  <c r="BX5" i="9"/>
  <c r="Y45" i="9" s="1"/>
  <c r="BV5" i="9"/>
  <c r="BU5" i="9"/>
  <c r="BT5" i="9"/>
  <c r="BS5" i="9"/>
  <c r="BR5" i="9"/>
  <c r="BQ5" i="9"/>
  <c r="BP5" i="9"/>
  <c r="BO5" i="9"/>
  <c r="BN5" i="9"/>
  <c r="BM5" i="9"/>
  <c r="Y23" i="9" s="1"/>
  <c r="BL5" i="9"/>
  <c r="BK5" i="9"/>
  <c r="BJ5" i="9"/>
  <c r="BI5" i="9"/>
  <c r="Y64" i="9" s="1"/>
  <c r="BH5" i="9"/>
  <c r="Y10" i="9" s="1"/>
  <c r="BG5" i="9"/>
  <c r="BF5" i="9"/>
  <c r="BE5" i="9"/>
  <c r="BD5" i="9"/>
  <c r="BC5" i="9"/>
  <c r="BB5" i="9"/>
  <c r="BA5" i="9"/>
  <c r="AZ5" i="9"/>
  <c r="AY5" i="9"/>
  <c r="AX5" i="9"/>
  <c r="AW5" i="9"/>
  <c r="AV5" i="9"/>
  <c r="AU5" i="9"/>
  <c r="AT5" i="9"/>
  <c r="AS5" i="9"/>
  <c r="Y11" i="9" s="1"/>
  <c r="AR5" i="9"/>
  <c r="AQ5" i="9"/>
  <c r="AP5" i="9"/>
  <c r="Y60" i="9" s="1"/>
  <c r="AO5" i="9"/>
  <c r="Y8" i="9" s="1"/>
  <c r="AN5" i="9"/>
  <c r="Y87" i="9" s="1"/>
  <c r="AM5" i="9"/>
  <c r="Y84" i="9" s="1"/>
  <c r="AL5" i="9"/>
  <c r="AK5" i="9"/>
  <c r="AJ5" i="9"/>
  <c r="Y88" i="9" s="1"/>
  <c r="AI5" i="9"/>
  <c r="AH5" i="9"/>
  <c r="Y26" i="9" s="1"/>
  <c r="AG5" i="9"/>
  <c r="AF5" i="9"/>
  <c r="AE5" i="9"/>
  <c r="AD5" i="9"/>
  <c r="AC5" i="9"/>
  <c r="AB5" i="9"/>
  <c r="AA5" i="9"/>
  <c r="V50" i="9" l="1" a="1"/>
  <c r="DK4" i="9"/>
  <c r="C62" i="10"/>
  <c r="C66" i="10"/>
  <c r="C70" i="10"/>
  <c r="C86" i="10"/>
  <c r="C63" i="10"/>
  <c r="C67" i="10"/>
  <c r="C71" i="10"/>
  <c r="C75" i="10"/>
  <c r="C79" i="10"/>
  <c r="C13" i="10"/>
  <c r="C98" i="10"/>
  <c r="C68" i="10"/>
  <c r="C72" i="10"/>
  <c r="C76" i="10"/>
  <c r="C80" i="10"/>
  <c r="C57" i="10"/>
  <c r="C61" i="10"/>
  <c r="C65" i="10"/>
  <c r="C69" i="10"/>
  <c r="C77" i="10"/>
  <c r="C81" i="10"/>
  <c r="C89" i="10"/>
  <c r="C93" i="10"/>
  <c r="C97" i="10"/>
  <c r="C14" i="10"/>
  <c r="C102" i="10"/>
  <c r="C56" i="10"/>
  <c r="C59" i="10"/>
  <c r="C73" i="10"/>
  <c r="C85" i="10"/>
  <c r="C48" i="10"/>
  <c r="C58" i="10"/>
  <c r="C74" i="10"/>
  <c r="C78" i="10"/>
  <c r="C82" i="10"/>
  <c r="C87" i="10"/>
  <c r="C18" i="10"/>
  <c r="C38" i="10"/>
  <c r="C60" i="10"/>
  <c r="C64" i="10"/>
  <c r="C84" i="10"/>
  <c r="C101" i="10"/>
  <c r="V50" i="9"/>
  <c r="W50" i="9" s="1"/>
  <c r="BE3" i="10"/>
  <c r="BF85" i="10" s="1"/>
  <c r="E41" i="9" a="1"/>
  <c r="E41" i="9" s="1"/>
  <c r="C43" i="10"/>
  <c r="E88" i="9" a="1"/>
  <c r="E88" i="9" s="1"/>
  <c r="C90" i="10"/>
  <c r="E92" i="9" a="1"/>
  <c r="E92" i="9" s="1"/>
  <c r="C94" i="10"/>
  <c r="E97" i="9" a="1"/>
  <c r="E97" i="9" s="1"/>
  <c r="C99" i="10"/>
  <c r="K7" i="9"/>
  <c r="E21" i="9" a="1"/>
  <c r="E21" i="9" s="1"/>
  <c r="C23" i="10"/>
  <c r="E25" i="9" a="1"/>
  <c r="E25" i="9" s="1"/>
  <c r="C27" i="10"/>
  <c r="E49" i="9" a="1"/>
  <c r="E49" i="9" s="1"/>
  <c r="C51" i="10"/>
  <c r="E42" i="9" a="1"/>
  <c r="E42" i="9" s="1"/>
  <c r="C44" i="10"/>
  <c r="P111" i="9"/>
  <c r="R111" i="9" s="1"/>
  <c r="P115" i="9"/>
  <c r="R115" i="9" s="1"/>
  <c r="P107" i="9"/>
  <c r="R107" i="9" s="1"/>
  <c r="P113" i="9"/>
  <c r="R113" i="9" s="1"/>
  <c r="P110" i="9"/>
  <c r="R110" i="9" s="1"/>
  <c r="P114" i="9"/>
  <c r="R114" i="9" s="1"/>
  <c r="V12" i="9" a="1"/>
  <c r="V12" i="9" s="1"/>
  <c r="W12" i="9" s="1"/>
  <c r="P106" i="9"/>
  <c r="R106" i="9" s="1"/>
  <c r="P112" i="9"/>
  <c r="R112" i="9" s="1"/>
  <c r="P109" i="9"/>
  <c r="R109" i="9" s="1"/>
  <c r="P108" i="9"/>
  <c r="R108" i="9" s="1"/>
  <c r="E81" i="9" a="1"/>
  <c r="E81" i="9" s="1"/>
  <c r="C83" i="10"/>
  <c r="E89" i="9" a="1"/>
  <c r="E89" i="9" s="1"/>
  <c r="C91" i="10"/>
  <c r="E93" i="9" a="1"/>
  <c r="E93" i="9" s="1"/>
  <c r="C95" i="10"/>
  <c r="E98" i="9" a="1"/>
  <c r="E98" i="9" s="1"/>
  <c r="C100" i="10"/>
  <c r="C9" i="10"/>
  <c r="G104" i="9"/>
  <c r="E86" i="9" a="1"/>
  <c r="E86" i="9" s="1"/>
  <c r="C88" i="10"/>
  <c r="E90" i="9" a="1"/>
  <c r="E90" i="9" s="1"/>
  <c r="C92" i="10"/>
  <c r="E94" i="9" a="1"/>
  <c r="E94" i="9" s="1"/>
  <c r="C96" i="10"/>
  <c r="G106" i="9"/>
  <c r="P105" i="9"/>
  <c r="R105" i="9" s="1"/>
  <c r="C5" i="9"/>
  <c r="D50" i="9" s="1"/>
  <c r="K71" i="9"/>
  <c r="J71" i="9"/>
  <c r="A39" i="9" a="1"/>
  <c r="A39" i="9" s="1"/>
  <c r="J22" i="9"/>
  <c r="A26" i="9" a="1"/>
  <c r="A26" i="9" s="1"/>
  <c r="I68" i="9" a="1"/>
  <c r="I68" i="9" s="1"/>
  <c r="I80" i="9" a="1"/>
  <c r="I80" i="9" s="1"/>
  <c r="I92" i="9" a="1"/>
  <c r="I92" i="9" s="1"/>
  <c r="J23" i="9"/>
  <c r="J93" i="9"/>
  <c r="J11" i="9"/>
  <c r="A48" i="9" a="1"/>
  <c r="A48" i="9" s="1"/>
  <c r="A53" i="9" a="1"/>
  <c r="A53" i="9" s="1"/>
  <c r="A66" i="9" a="1"/>
  <c r="A66" i="9" s="1"/>
  <c r="A74" i="9" a="1"/>
  <c r="A74" i="9" s="1"/>
  <c r="I98" i="9" a="1"/>
  <c r="I98" i="9" s="1"/>
  <c r="J17" i="9"/>
  <c r="J45" i="9"/>
  <c r="I71" i="9" a="1"/>
  <c r="I71" i="9" s="1"/>
  <c r="J87" i="9"/>
  <c r="V54" i="9" a="1"/>
  <c r="V54" i="9" s="1"/>
  <c r="W54" i="9" s="1"/>
  <c r="Z87" i="9"/>
  <c r="Z45" i="9"/>
  <c r="Z26" i="9"/>
  <c r="Z60" i="9"/>
  <c r="Z78" i="9"/>
  <c r="Z64" i="9"/>
  <c r="F23" i="9" a="1"/>
  <c r="F23" i="9" s="1"/>
  <c r="E23" i="9" a="1"/>
  <c r="E23" i="9" s="1"/>
  <c r="F35" i="9" a="1"/>
  <c r="F35" i="9" s="1"/>
  <c r="E35" i="9" a="1"/>
  <c r="E35" i="9" s="1"/>
  <c r="F39" i="9" a="1"/>
  <c r="F39" i="9" s="1"/>
  <c r="E39" i="9" a="1"/>
  <c r="E39" i="9" s="1"/>
  <c r="F52" i="9" a="1"/>
  <c r="F52" i="9" s="1"/>
  <c r="E52" i="9" a="1"/>
  <c r="E52" i="9" s="1"/>
  <c r="F57" i="9" a="1"/>
  <c r="F57" i="9" s="1"/>
  <c r="E57" i="9" a="1"/>
  <c r="E57" i="9" s="1"/>
  <c r="F61" i="9" a="1"/>
  <c r="F61" i="9" s="1"/>
  <c r="E61" i="9" a="1"/>
  <c r="E61" i="9" s="1"/>
  <c r="F65" i="9" a="1"/>
  <c r="F65" i="9" s="1"/>
  <c r="E65" i="9" a="1"/>
  <c r="E65" i="9" s="1"/>
  <c r="F69" i="9" a="1"/>
  <c r="F69" i="9" s="1"/>
  <c r="E69" i="9" a="1"/>
  <c r="E69" i="9" s="1"/>
  <c r="F73" i="9" a="1"/>
  <c r="F73" i="9" s="1"/>
  <c r="E73" i="9" a="1"/>
  <c r="E73" i="9" s="1"/>
  <c r="F85" i="9" a="1"/>
  <c r="F85" i="9" s="1"/>
  <c r="E85" i="9" a="1"/>
  <c r="E85" i="9" s="1"/>
  <c r="E7" i="9" a="1"/>
  <c r="E7" i="9" s="1"/>
  <c r="F7" i="9" a="1"/>
  <c r="F7" i="9" s="1"/>
  <c r="F11" i="9" a="1"/>
  <c r="F11" i="9" s="1"/>
  <c r="E11" i="9" a="1"/>
  <c r="E11" i="9" s="1"/>
  <c r="F20" i="9" a="1"/>
  <c r="F20" i="9" s="1"/>
  <c r="E20" i="9" a="1"/>
  <c r="E20" i="9" s="1"/>
  <c r="F17" i="9" a="1"/>
  <c r="F17" i="9" s="1"/>
  <c r="E17" i="9" a="1"/>
  <c r="E17" i="9" s="1"/>
  <c r="F29" i="9" a="1"/>
  <c r="F29" i="9" s="1"/>
  <c r="E29" i="9" a="1"/>
  <c r="E29" i="9" s="1"/>
  <c r="F33" i="9" a="1"/>
  <c r="F33" i="9" s="1"/>
  <c r="E33" i="9" a="1"/>
  <c r="E33" i="9" s="1"/>
  <c r="F37" i="9" a="1"/>
  <c r="F37" i="9" s="1"/>
  <c r="E37" i="9" a="1"/>
  <c r="E37" i="9" s="1"/>
  <c r="F45" i="9" a="1"/>
  <c r="F45" i="9" s="1"/>
  <c r="E45" i="9" a="1"/>
  <c r="E45" i="9" s="1"/>
  <c r="Q59" i="9"/>
  <c r="E59" i="9" a="1"/>
  <c r="E59" i="9" s="1"/>
  <c r="F63" i="9" a="1"/>
  <c r="F63" i="9" s="1"/>
  <c r="E63" i="9" a="1"/>
  <c r="E63" i="9" s="1"/>
  <c r="Q67" i="9"/>
  <c r="E67" i="9" a="1"/>
  <c r="E67" i="9" s="1"/>
  <c r="F71" i="9" a="1"/>
  <c r="F71" i="9" s="1"/>
  <c r="E71" i="9" a="1"/>
  <c r="E71" i="9" s="1"/>
  <c r="Q75" i="9"/>
  <c r="E75" i="9" a="1"/>
  <c r="E75" i="9" s="1"/>
  <c r="F79" i="9" a="1"/>
  <c r="F79" i="9" s="1"/>
  <c r="E79" i="9" a="1"/>
  <c r="E79" i="9" s="1"/>
  <c r="F83" i="9" a="1"/>
  <c r="F83" i="9" s="1"/>
  <c r="E83" i="9" a="1"/>
  <c r="E83" i="9" s="1"/>
  <c r="F87" i="9" a="1"/>
  <c r="F87" i="9" s="1"/>
  <c r="E87" i="9" a="1"/>
  <c r="E87" i="9" s="1"/>
  <c r="F91" i="9" a="1"/>
  <c r="F91" i="9" s="1"/>
  <c r="E91" i="9" a="1"/>
  <c r="E91" i="9" s="1"/>
  <c r="F95" i="9" a="1"/>
  <c r="F95" i="9" s="1"/>
  <c r="E95" i="9" a="1"/>
  <c r="E95" i="9" s="1"/>
  <c r="F99" i="9" a="1"/>
  <c r="F99" i="9" s="1"/>
  <c r="E99" i="9" a="1"/>
  <c r="E99" i="9" s="1"/>
  <c r="F9" i="9" a="1"/>
  <c r="F9" i="9" s="1"/>
  <c r="E9" i="9" a="1"/>
  <c r="E9" i="9" s="1"/>
  <c r="F14" i="9" a="1"/>
  <c r="F14" i="9" s="1"/>
  <c r="E14" i="9" a="1"/>
  <c r="E14" i="9" s="1"/>
  <c r="F18" i="9" a="1"/>
  <c r="F18" i="9" s="1"/>
  <c r="E18" i="9" a="1"/>
  <c r="E18" i="9" s="1"/>
  <c r="F22" i="9" a="1"/>
  <c r="F22" i="9" s="1"/>
  <c r="E22" i="9" a="1"/>
  <c r="E22" i="9" s="1"/>
  <c r="F26" i="9" a="1"/>
  <c r="F26" i="9" s="1"/>
  <c r="E26" i="9" a="1"/>
  <c r="E26" i="9" s="1"/>
  <c r="F30" i="9" a="1"/>
  <c r="F30" i="9" s="1"/>
  <c r="E30" i="9" a="1"/>
  <c r="E30" i="9" s="1"/>
  <c r="F34" i="9" a="1"/>
  <c r="F34" i="9" s="1"/>
  <c r="E34" i="9" a="1"/>
  <c r="E34" i="9" s="1"/>
  <c r="F38" i="9" a="1"/>
  <c r="F38" i="9" s="1"/>
  <c r="E38" i="9" a="1"/>
  <c r="E38" i="9" s="1"/>
  <c r="F46" i="9" a="1"/>
  <c r="F46" i="9" s="1"/>
  <c r="E46" i="9" a="1"/>
  <c r="E46" i="9" s="1"/>
  <c r="F51" i="9" a="1"/>
  <c r="F51" i="9" s="1"/>
  <c r="E51" i="9" a="1"/>
  <c r="E51" i="9" s="1"/>
  <c r="F56" i="9" a="1"/>
  <c r="F56" i="9" s="1"/>
  <c r="E56" i="9" a="1"/>
  <c r="E56" i="9" s="1"/>
  <c r="F60" i="9" a="1"/>
  <c r="F60" i="9" s="1"/>
  <c r="E60" i="9" a="1"/>
  <c r="E60" i="9" s="1"/>
  <c r="F64" i="9" a="1"/>
  <c r="F64" i="9" s="1"/>
  <c r="E64" i="9" a="1"/>
  <c r="E64" i="9" s="1"/>
  <c r="F68" i="9" a="1"/>
  <c r="F68" i="9" s="1"/>
  <c r="E68" i="9" a="1"/>
  <c r="E68" i="9" s="1"/>
  <c r="F72" i="9" a="1"/>
  <c r="F72" i="9" s="1"/>
  <c r="E72" i="9" a="1"/>
  <c r="E72" i="9" s="1"/>
  <c r="F76" i="9" a="1"/>
  <c r="F76" i="9" s="1"/>
  <c r="E76" i="9" a="1"/>
  <c r="E76" i="9" s="1"/>
  <c r="F80" i="9" a="1"/>
  <c r="F80" i="9" s="1"/>
  <c r="E80" i="9" a="1"/>
  <c r="E80" i="9" s="1"/>
  <c r="F84" i="9" a="1"/>
  <c r="F84" i="9" s="1"/>
  <c r="E84" i="9" a="1"/>
  <c r="E84" i="9" s="1"/>
  <c r="F96" i="9" a="1"/>
  <c r="F96" i="9" s="1"/>
  <c r="E96" i="9" a="1"/>
  <c r="E96" i="9" s="1"/>
  <c r="F100" i="9" a="1"/>
  <c r="F100" i="9" s="1"/>
  <c r="E100" i="9" a="1"/>
  <c r="E100" i="9" s="1"/>
  <c r="F10" i="9" a="1"/>
  <c r="F10" i="9" s="1"/>
  <c r="E10" i="9" a="1"/>
  <c r="E10" i="9" s="1"/>
  <c r="F15" i="9" a="1"/>
  <c r="F15" i="9" s="1"/>
  <c r="E15" i="9" a="1"/>
  <c r="E15" i="9" s="1"/>
  <c r="F19" i="9" a="1"/>
  <c r="F19" i="9" s="1"/>
  <c r="E19" i="9" a="1"/>
  <c r="E19" i="9" s="1"/>
  <c r="F27" i="9" a="1"/>
  <c r="F27" i="9" s="1"/>
  <c r="E27" i="9" a="1"/>
  <c r="E27" i="9" s="1"/>
  <c r="F31" i="9" a="1"/>
  <c r="F31" i="9" s="1"/>
  <c r="E31" i="9" a="1"/>
  <c r="E31" i="9" s="1"/>
  <c r="F43" i="9" a="1"/>
  <c r="F43" i="9" s="1"/>
  <c r="E43" i="9" a="1"/>
  <c r="E43" i="9" s="1"/>
  <c r="F47" i="9" a="1"/>
  <c r="F47" i="9" s="1"/>
  <c r="E47" i="9" a="1"/>
  <c r="E47" i="9" s="1"/>
  <c r="F77" i="9" a="1"/>
  <c r="F77" i="9" s="1"/>
  <c r="E77" i="9" a="1"/>
  <c r="E77" i="9" s="1"/>
  <c r="F28" i="9" a="1"/>
  <c r="F28" i="9" s="1"/>
  <c r="E28" i="9" a="1"/>
  <c r="E28" i="9" s="1"/>
  <c r="F32" i="9" a="1"/>
  <c r="F32" i="9" s="1"/>
  <c r="E32" i="9" a="1"/>
  <c r="E32" i="9" s="1"/>
  <c r="F36" i="9" a="1"/>
  <c r="F36" i="9" s="1"/>
  <c r="E36" i="9" a="1"/>
  <c r="E36" i="9" s="1"/>
  <c r="F40" i="9" a="1"/>
  <c r="F40" i="9" s="1"/>
  <c r="E40" i="9" a="1"/>
  <c r="E40" i="9" s="1"/>
  <c r="F44" i="9" a="1"/>
  <c r="F44" i="9" s="1"/>
  <c r="E44" i="9" a="1"/>
  <c r="E44" i="9" s="1"/>
  <c r="F48" i="9" a="1"/>
  <c r="F48" i="9" s="1"/>
  <c r="E48" i="9" a="1"/>
  <c r="E48" i="9" s="1"/>
  <c r="F53" i="9" a="1"/>
  <c r="F53" i="9" s="1"/>
  <c r="E53" i="9" a="1"/>
  <c r="E53" i="9" s="1"/>
  <c r="F58" i="9" a="1"/>
  <c r="F58" i="9" s="1"/>
  <c r="E58" i="9" a="1"/>
  <c r="E58" i="9" s="1"/>
  <c r="Q62" i="9"/>
  <c r="E62" i="9" a="1"/>
  <c r="E62" i="9" s="1"/>
  <c r="F66" i="9" a="1"/>
  <c r="F66" i="9" s="1"/>
  <c r="E66" i="9" a="1"/>
  <c r="E66" i="9" s="1"/>
  <c r="Q70" i="9"/>
  <c r="E70" i="9" a="1"/>
  <c r="E70" i="9" s="1"/>
  <c r="F74" i="9" a="1"/>
  <c r="F74" i="9" s="1"/>
  <c r="E74" i="9" a="1"/>
  <c r="E74" i="9" s="1"/>
  <c r="Q78" i="9"/>
  <c r="E78" i="9" a="1"/>
  <c r="E78" i="9" s="1"/>
  <c r="F82" i="9" a="1"/>
  <c r="F82" i="9" s="1"/>
  <c r="E82" i="9" a="1"/>
  <c r="E82" i="9" s="1"/>
  <c r="F16" i="9" a="1"/>
  <c r="F16" i="9" s="1"/>
  <c r="E16" i="9" a="1"/>
  <c r="E16" i="9" s="1"/>
  <c r="F24" i="9" a="1"/>
  <c r="F24" i="9" s="1"/>
  <c r="E24" i="9" a="1"/>
  <c r="E24" i="9" s="1"/>
  <c r="F8" i="9" a="1"/>
  <c r="F8" i="9" s="1"/>
  <c r="E8" i="9" a="1"/>
  <c r="E8" i="9" s="1"/>
  <c r="F13" i="9" a="1"/>
  <c r="F13" i="9" s="1"/>
  <c r="E13" i="9" a="1"/>
  <c r="E13" i="9" s="1"/>
  <c r="F55" i="9" a="1"/>
  <c r="F55" i="9" s="1"/>
  <c r="E55" i="9" a="1"/>
  <c r="E55" i="9" s="1"/>
  <c r="V100" i="9" a="1"/>
  <c r="V100" i="9" s="1"/>
  <c r="W100" i="9" s="1"/>
  <c r="V87" i="9" a="1"/>
  <c r="V87" i="9" s="1"/>
  <c r="W87" i="9" s="1"/>
  <c r="V82" i="9" a="1"/>
  <c r="V82" i="9" s="1"/>
  <c r="W82" i="9" s="1"/>
  <c r="V67" i="9" a="1"/>
  <c r="V67" i="9" s="1"/>
  <c r="W67" i="9" s="1"/>
  <c r="V57" i="9" a="1"/>
  <c r="V57" i="9" s="1"/>
  <c r="W57" i="9" s="1"/>
  <c r="V38" i="9" a="1"/>
  <c r="V38" i="9" s="1"/>
  <c r="W38" i="9" s="1"/>
  <c r="O90" i="9"/>
  <c r="V99" i="9" a="1"/>
  <c r="V99" i="9" s="1"/>
  <c r="W99" i="9" s="1"/>
  <c r="V95" i="9" a="1"/>
  <c r="V95" i="9" s="1"/>
  <c r="W95" i="9" s="1"/>
  <c r="V92" i="9" a="1"/>
  <c r="V92" i="9" s="1"/>
  <c r="W92" i="9" s="1"/>
  <c r="V91" i="9" a="1"/>
  <c r="V91" i="9" s="1"/>
  <c r="W91" i="9" s="1"/>
  <c r="V86" i="9" a="1"/>
  <c r="V86" i="9" s="1"/>
  <c r="W86" i="9" s="1"/>
  <c r="V85" i="9" a="1"/>
  <c r="V85" i="9" s="1"/>
  <c r="W85" i="9" s="1"/>
  <c r="V80" i="9" a="1"/>
  <c r="V80" i="9" s="1"/>
  <c r="W80" i="9" s="1"/>
  <c r="V44" i="9" a="1"/>
  <c r="V44" i="9" s="1"/>
  <c r="W44" i="9" s="1"/>
  <c r="V34" i="9" a="1"/>
  <c r="V34" i="9" s="1"/>
  <c r="W34" i="9" s="1"/>
  <c r="V31" i="9" a="1"/>
  <c r="V31" i="9" s="1"/>
  <c r="W31" i="9" s="1"/>
  <c r="V28" i="9" a="1"/>
  <c r="V28" i="9" s="1"/>
  <c r="W28" i="9" s="1"/>
  <c r="V21" i="9" a="1"/>
  <c r="V21" i="9" s="1"/>
  <c r="W21" i="9" s="1"/>
  <c r="V14" i="9" a="1"/>
  <c r="V14" i="9" s="1"/>
  <c r="W14" i="9" s="1"/>
  <c r="V88" i="9" a="1"/>
  <c r="V88" i="9" s="1"/>
  <c r="W88" i="9" s="1"/>
  <c r="V22" i="9" a="1"/>
  <c r="V22" i="9" s="1"/>
  <c r="W22" i="9" s="1"/>
  <c r="V7" i="9" a="1"/>
  <c r="V7" i="9" s="1"/>
  <c r="V97" i="9" a="1"/>
  <c r="V97" i="9" s="1"/>
  <c r="W97" i="9" s="1"/>
  <c r="V84" i="9" a="1"/>
  <c r="V84" i="9" s="1"/>
  <c r="W84" i="9" s="1"/>
  <c r="V83" i="9" a="1"/>
  <c r="V83" i="9" s="1"/>
  <c r="W83" i="9" s="1"/>
  <c r="V79" i="9" a="1"/>
  <c r="V79" i="9" s="1"/>
  <c r="W79" i="9" s="1"/>
  <c r="V43" i="9" a="1"/>
  <c r="V43" i="9" s="1"/>
  <c r="W43" i="9" s="1"/>
  <c r="V27" i="9" a="1"/>
  <c r="V27" i="9" s="1"/>
  <c r="W27" i="9" s="1"/>
  <c r="V13" i="9" a="1"/>
  <c r="V13" i="9" s="1"/>
  <c r="W13" i="9" s="1"/>
  <c r="V8" i="9" a="1"/>
  <c r="V8" i="9" s="1"/>
  <c r="W8" i="9" s="1"/>
  <c r="V9" i="9" a="1"/>
  <c r="V9" i="9" s="1"/>
  <c r="W9" i="9" s="1"/>
  <c r="V15" i="9" a="1"/>
  <c r="V15" i="9" s="1"/>
  <c r="W15" i="9" s="1"/>
  <c r="V16" i="9" a="1"/>
  <c r="V16" i="9" s="1"/>
  <c r="W16" i="9" s="1"/>
  <c r="V23" i="9" a="1"/>
  <c r="V23" i="9" s="1"/>
  <c r="W23" i="9" s="1"/>
  <c r="V24" i="9" a="1"/>
  <c r="V24" i="9" s="1"/>
  <c r="W24" i="9" s="1"/>
  <c r="V32" i="9" a="1"/>
  <c r="V32" i="9" s="1"/>
  <c r="W32" i="9" s="1"/>
  <c r="V35" i="9" a="1"/>
  <c r="V35" i="9" s="1"/>
  <c r="W35" i="9" s="1"/>
  <c r="V36" i="9" a="1"/>
  <c r="V36" i="9" s="1"/>
  <c r="W36" i="9" s="1"/>
  <c r="V39" i="9" a="1"/>
  <c r="V39" i="9" s="1"/>
  <c r="W39" i="9" s="1"/>
  <c r="V40" i="9" a="1"/>
  <c r="V40" i="9" s="1"/>
  <c r="W40" i="9" s="1"/>
  <c r="V49" i="9" a="1"/>
  <c r="V49" i="9" s="1"/>
  <c r="W49" i="9" s="1"/>
  <c r="V51" i="9" a="1"/>
  <c r="V51" i="9" s="1"/>
  <c r="W51" i="9" s="1"/>
  <c r="V63" i="9" a="1"/>
  <c r="V63" i="9" s="1"/>
  <c r="W63" i="9" s="1"/>
  <c r="V64" i="9" a="1"/>
  <c r="V64" i="9" s="1"/>
  <c r="W64" i="9" s="1"/>
  <c r="V69" i="9" a="1"/>
  <c r="V69" i="9" s="1"/>
  <c r="W69" i="9" s="1"/>
  <c r="V70" i="9" a="1"/>
  <c r="V70" i="9" s="1"/>
  <c r="W70" i="9" s="1"/>
  <c r="V75" i="9" a="1"/>
  <c r="V75" i="9" s="1"/>
  <c r="W75" i="9" s="1"/>
  <c r="V76" i="9" a="1"/>
  <c r="V76" i="9" s="1"/>
  <c r="W76" i="9" s="1"/>
  <c r="V10" i="9" a="1"/>
  <c r="V10" i="9" s="1"/>
  <c r="W10" i="9" s="1"/>
  <c r="V11" i="9" a="1"/>
  <c r="V11" i="9" s="1"/>
  <c r="W11" i="9" s="1"/>
  <c r="V17" i="9" a="1"/>
  <c r="V17" i="9" s="1"/>
  <c r="W17" i="9" s="1"/>
  <c r="V18" i="9" a="1"/>
  <c r="V18" i="9" s="1"/>
  <c r="W18" i="9" s="1"/>
  <c r="V29" i="9" a="1"/>
  <c r="V29" i="9" s="1"/>
  <c r="W29" i="9" s="1"/>
  <c r="V45" i="9" a="1"/>
  <c r="V45" i="9" s="1"/>
  <c r="W45" i="9" s="1"/>
  <c r="V46" i="9" a="1"/>
  <c r="V46" i="9" s="1"/>
  <c r="W46" i="9" s="1"/>
  <c r="V52" i="9" a="1"/>
  <c r="V52" i="9" s="1"/>
  <c r="W52" i="9" s="1"/>
  <c r="V53" i="9" a="1"/>
  <c r="V53" i="9" s="1"/>
  <c r="W53" i="9" s="1"/>
  <c r="V59" i="9" a="1"/>
  <c r="V59" i="9" s="1"/>
  <c r="W59" i="9" s="1"/>
  <c r="V60" i="9" a="1"/>
  <c r="V60" i="9" s="1"/>
  <c r="W60" i="9" s="1"/>
  <c r="V65" i="9" a="1"/>
  <c r="V65" i="9" s="1"/>
  <c r="W65" i="9" s="1"/>
  <c r="V66" i="9" a="1"/>
  <c r="V66" i="9" s="1"/>
  <c r="W66" i="9" s="1"/>
  <c r="V71" i="9" a="1"/>
  <c r="V71" i="9" s="1"/>
  <c r="W71" i="9" s="1"/>
  <c r="V72" i="9" a="1"/>
  <c r="V72" i="9" s="1"/>
  <c r="W72" i="9" s="1"/>
  <c r="V77" i="9" a="1"/>
  <c r="V77" i="9" s="1"/>
  <c r="W77" i="9" s="1"/>
  <c r="V78" i="9" a="1"/>
  <c r="V78" i="9" s="1"/>
  <c r="W78" i="9" s="1"/>
  <c r="V19" i="9" a="1"/>
  <c r="V19" i="9" s="1"/>
  <c r="W19" i="9" s="1"/>
  <c r="V20" i="9" a="1"/>
  <c r="V20" i="9" s="1"/>
  <c r="W20" i="9" s="1"/>
  <c r="V25" i="9" a="1"/>
  <c r="V25" i="9" s="1"/>
  <c r="W25" i="9" s="1"/>
  <c r="V26" i="9" a="1"/>
  <c r="V26" i="9" s="1"/>
  <c r="W26" i="9" s="1"/>
  <c r="V30" i="9" a="1"/>
  <c r="V30" i="9" s="1"/>
  <c r="W30" i="9" s="1"/>
  <c r="V33" i="9" a="1"/>
  <c r="V33" i="9" s="1"/>
  <c r="W33" i="9" s="1"/>
  <c r="V37" i="9" a="1"/>
  <c r="V37" i="9" s="1"/>
  <c r="W37" i="9" s="1"/>
  <c r="V41" i="9" a="1"/>
  <c r="V41" i="9" s="1"/>
  <c r="W41" i="9" s="1"/>
  <c r="V42" i="9" a="1"/>
  <c r="V42" i="9" s="1"/>
  <c r="W42" i="9" s="1"/>
  <c r="V47" i="9" a="1"/>
  <c r="V47" i="9" s="1"/>
  <c r="W47" i="9" s="1"/>
  <c r="V48" i="9" a="1"/>
  <c r="V48" i="9" s="1"/>
  <c r="W48" i="9" s="1"/>
  <c r="V55" i="9" a="1"/>
  <c r="V55" i="9" s="1"/>
  <c r="W55" i="9" s="1"/>
  <c r="V56" i="9" a="1"/>
  <c r="V56" i="9" s="1"/>
  <c r="W56" i="9" s="1"/>
  <c r="V61" i="9" a="1"/>
  <c r="V61" i="9" s="1"/>
  <c r="W61" i="9" s="1"/>
  <c r="V62" i="9" a="1"/>
  <c r="V62" i="9" s="1"/>
  <c r="W62" i="9" s="1"/>
  <c r="V73" i="9" a="1"/>
  <c r="V73" i="9" s="1"/>
  <c r="W73" i="9" s="1"/>
  <c r="V74" i="9" a="1"/>
  <c r="V74" i="9" s="1"/>
  <c r="W74" i="9" s="1"/>
  <c r="V98" i="9" a="1"/>
  <c r="V98" i="9" s="1"/>
  <c r="W98" i="9" s="1"/>
  <c r="V96" i="9" a="1"/>
  <c r="V96" i="9" s="1"/>
  <c r="W96" i="9" s="1"/>
  <c r="V94" i="9" a="1"/>
  <c r="V94" i="9" s="1"/>
  <c r="W94" i="9" s="1"/>
  <c r="V93" i="9" a="1"/>
  <c r="V93" i="9" s="1"/>
  <c r="W93" i="9" s="1"/>
  <c r="V90" i="9" a="1"/>
  <c r="V90" i="9" s="1"/>
  <c r="W90" i="9" s="1"/>
  <c r="V89" i="9" a="1"/>
  <c r="V89" i="9" s="1"/>
  <c r="W89" i="9" s="1"/>
  <c r="V81" i="9" a="1"/>
  <c r="V81" i="9" s="1"/>
  <c r="W81" i="9" s="1"/>
  <c r="V68" i="9" a="1"/>
  <c r="V68" i="9" s="1"/>
  <c r="W68" i="9" s="1"/>
  <c r="V58" i="9" a="1"/>
  <c r="V58" i="9" s="1"/>
  <c r="W58" i="9" s="1"/>
  <c r="Y81" i="9"/>
  <c r="Z81" i="9" s="1"/>
  <c r="O92" i="9"/>
  <c r="Z74" i="9"/>
  <c r="Y19" i="9"/>
  <c r="Z19" i="9" s="1"/>
  <c r="CX4" i="9"/>
  <c r="Y17" i="9"/>
  <c r="Z17" i="9" s="1"/>
  <c r="Q81" i="9"/>
  <c r="H82" i="9"/>
  <c r="F90" i="9" a="1"/>
  <c r="F90" i="9" s="1"/>
  <c r="M52" i="9"/>
  <c r="M90" i="9"/>
  <c r="M94" i="9"/>
  <c r="F75" i="9" a="1"/>
  <c r="F75" i="9" s="1"/>
  <c r="Q10" i="9"/>
  <c r="M27" i="9"/>
  <c r="BD4" i="9"/>
  <c r="Z24" i="9"/>
  <c r="M11" i="9"/>
  <c r="M16" i="9"/>
  <c r="M24" i="9"/>
  <c r="O27" i="9"/>
  <c r="O29" i="9"/>
  <c r="O31" i="9"/>
  <c r="O33" i="9"/>
  <c r="O35" i="9"/>
  <c r="O37" i="9"/>
  <c r="O39" i="9"/>
  <c r="O43" i="9"/>
  <c r="O86" i="9"/>
  <c r="O88" i="9"/>
  <c r="O96" i="9"/>
  <c r="O100" i="9"/>
  <c r="J7" i="9"/>
  <c r="O93" i="9"/>
  <c r="Q93" i="9"/>
  <c r="M8" i="9"/>
  <c r="M10" i="9"/>
  <c r="O16" i="9"/>
  <c r="O24" i="9"/>
  <c r="M30" i="9"/>
  <c r="H41" i="9"/>
  <c r="M85" i="9"/>
  <c r="M86" i="9"/>
  <c r="M89" i="9"/>
  <c r="Q90" i="9"/>
  <c r="M93" i="9"/>
  <c r="F41" i="9" a="1"/>
  <c r="F41" i="9" s="1"/>
  <c r="A14" i="9" a="1"/>
  <c r="A14" i="9" s="1"/>
  <c r="Q22" i="9"/>
  <c r="M7" i="9"/>
  <c r="Q11" i="9"/>
  <c r="M19" i="9"/>
  <c r="H23" i="9"/>
  <c r="Q37" i="9"/>
  <c r="Q39" i="9"/>
  <c r="O89" i="9"/>
  <c r="O98" i="9"/>
  <c r="F70" i="9" a="1"/>
  <c r="F70" i="9" s="1"/>
  <c r="M15" i="9"/>
  <c r="Q20" i="9"/>
  <c r="Z77" i="9"/>
  <c r="O13" i="9"/>
  <c r="O15" i="9"/>
  <c r="O17" i="9"/>
  <c r="O19" i="9"/>
  <c r="Q24" i="9"/>
  <c r="M42" i="9"/>
  <c r="H48" i="9"/>
  <c r="O52" i="9"/>
  <c r="O55" i="9"/>
  <c r="M92" i="9"/>
  <c r="Q44" i="9"/>
  <c r="Q15" i="9"/>
  <c r="M31" i="9"/>
  <c r="O44" i="9"/>
  <c r="M81" i="9"/>
  <c r="M83" i="9"/>
  <c r="M96" i="9"/>
  <c r="M98" i="9"/>
  <c r="M100" i="9"/>
  <c r="F93" i="9" a="1"/>
  <c r="F93" i="9" s="1"/>
  <c r="F81" i="9" a="1"/>
  <c r="F81" i="9" s="1"/>
  <c r="A92" i="9" a="1"/>
  <c r="A92" i="9" s="1"/>
  <c r="H15" i="9"/>
  <c r="A15" i="9" a="1"/>
  <c r="A15" i="9" s="1"/>
  <c r="I15" i="9" a="1"/>
  <c r="I15" i="9" s="1"/>
  <c r="J15" i="9"/>
  <c r="H25" i="9"/>
  <c r="F25" i="9" a="1"/>
  <c r="F25" i="9" s="1"/>
  <c r="H33" i="9"/>
  <c r="J33" i="9"/>
  <c r="A33" i="9" a="1"/>
  <c r="A33" i="9" s="1"/>
  <c r="I33" i="9" a="1"/>
  <c r="I33" i="9" s="1"/>
  <c r="O53" i="9"/>
  <c r="A55" i="9" a="1"/>
  <c r="A55" i="9" s="1"/>
  <c r="J55" i="9" s="1"/>
  <c r="K55" i="9" s="1"/>
  <c r="I55" i="9" a="1"/>
  <c r="I55" i="9" s="1"/>
  <c r="I57" i="9" a="1"/>
  <c r="I57" i="9" s="1"/>
  <c r="A57" i="9" a="1"/>
  <c r="A57" i="9" s="1"/>
  <c r="J57" i="9" s="1"/>
  <c r="K57" i="9" s="1"/>
  <c r="I63" i="9" a="1"/>
  <c r="I63" i="9" s="1"/>
  <c r="J63" i="9"/>
  <c r="A63" i="9" a="1"/>
  <c r="A63" i="9" s="1"/>
  <c r="A65" i="9" a="1"/>
  <c r="A65" i="9" s="1"/>
  <c r="I65" i="9" a="1"/>
  <c r="I65" i="9" s="1"/>
  <c r="J65" i="9"/>
  <c r="A67" i="9" a="1"/>
  <c r="A67" i="9" s="1"/>
  <c r="J67" i="9"/>
  <c r="I67" i="9" a="1"/>
  <c r="I67" i="9" s="1"/>
  <c r="J73" i="9"/>
  <c r="I73" i="9" a="1"/>
  <c r="I73" i="9" s="1"/>
  <c r="A73" i="9" a="1"/>
  <c r="A73" i="9" s="1"/>
  <c r="Q9" i="9"/>
  <c r="F21" i="9" a="1"/>
  <c r="F21" i="9" s="1"/>
  <c r="H21" i="9"/>
  <c r="O28" i="9"/>
  <c r="H29" i="9"/>
  <c r="A29" i="9" a="1"/>
  <c r="A29" i="9" s="1"/>
  <c r="J29" i="9" s="1"/>
  <c r="K29" i="9" s="1"/>
  <c r="I29" i="9" a="1"/>
  <c r="I29" i="9" s="1"/>
  <c r="Q97" i="9"/>
  <c r="F97" i="9" a="1"/>
  <c r="F97" i="9" s="1"/>
  <c r="O14" i="9"/>
  <c r="O32" i="9"/>
  <c r="J61" i="9"/>
  <c r="A61" i="9" a="1"/>
  <c r="A61" i="9" s="1"/>
  <c r="I61" i="9" a="1"/>
  <c r="I61" i="9" s="1"/>
  <c r="A79" i="9" a="1"/>
  <c r="A79" i="9" s="1"/>
  <c r="I79" i="9" a="1"/>
  <c r="I79" i="9" s="1"/>
  <c r="J79" i="9"/>
  <c r="J95" i="9"/>
  <c r="A95" i="9" a="1"/>
  <c r="A95" i="9" s="1"/>
  <c r="Q47" i="9"/>
  <c r="A51" i="9" a="1"/>
  <c r="A51" i="9" s="1"/>
  <c r="I51" i="9" a="1"/>
  <c r="I51" i="9" s="1"/>
  <c r="J51" i="9"/>
  <c r="O94" i="9"/>
  <c r="F94" i="9" a="1"/>
  <c r="F94" i="9" s="1"/>
  <c r="I59" i="9" a="1"/>
  <c r="I59" i="9" s="1"/>
  <c r="I69" i="9" a="1"/>
  <c r="I69" i="9" s="1"/>
  <c r="A69" i="9" a="1"/>
  <c r="A69" i="9" s="1"/>
  <c r="J69" i="9"/>
  <c r="A71" i="9" a="1"/>
  <c r="A71" i="9" s="1"/>
  <c r="J75" i="9"/>
  <c r="I75" i="9" a="1"/>
  <c r="I75" i="9" s="1"/>
  <c r="A75" i="9" a="1"/>
  <c r="A75" i="9" s="1"/>
  <c r="A77" i="9" a="1"/>
  <c r="A77" i="9" s="1"/>
  <c r="J77" i="9"/>
  <c r="I77" i="9" a="1"/>
  <c r="I77" i="9" s="1"/>
  <c r="J81" i="9"/>
  <c r="A81" i="9" a="1"/>
  <c r="A81" i="9" s="1"/>
  <c r="I81" i="9" a="1"/>
  <c r="I81" i="9" s="1"/>
  <c r="A84" i="9" a="1"/>
  <c r="A84" i="9" s="1"/>
  <c r="I84" i="9" a="1"/>
  <c r="I84" i="9" s="1"/>
  <c r="J84" i="9"/>
  <c r="H86" i="9"/>
  <c r="I86" i="9" a="1"/>
  <c r="I86" i="9" s="1"/>
  <c r="A86" i="9" a="1"/>
  <c r="A86" i="9" s="1"/>
  <c r="J86" i="9" s="1"/>
  <c r="K86" i="9" s="1"/>
  <c r="H88" i="9"/>
  <c r="J88" i="9"/>
  <c r="A88" i="9" a="1"/>
  <c r="A88" i="9" s="1"/>
  <c r="I88" i="9" a="1"/>
  <c r="I88" i="9" s="1"/>
  <c r="O36" i="9"/>
  <c r="H37" i="9"/>
  <c r="A37" i="9" a="1"/>
  <c r="A37" i="9" s="1"/>
  <c r="I37" i="9" a="1"/>
  <c r="I37" i="9" s="1"/>
  <c r="J37" i="9"/>
  <c r="J10" i="9"/>
  <c r="A10" i="9" a="1"/>
  <c r="A10" i="9" s="1"/>
  <c r="I10" i="9" a="1"/>
  <c r="I10" i="9" s="1"/>
  <c r="O21" i="9"/>
  <c r="I22" i="9" a="1"/>
  <c r="I22" i="9" s="1"/>
  <c r="A22" i="9" a="1"/>
  <c r="A22" i="9" s="1"/>
  <c r="H22" i="9"/>
  <c r="Q40" i="9"/>
  <c r="H43" i="9"/>
  <c r="A43" i="9" a="1"/>
  <c r="A43" i="9" s="1"/>
  <c r="J43" i="9" s="1"/>
  <c r="K43" i="9" s="1"/>
  <c r="I43" i="9" a="1"/>
  <c r="I43" i="9" s="1"/>
  <c r="H100" i="9"/>
  <c r="J100" i="9"/>
  <c r="I100" i="9" a="1"/>
  <c r="I100" i="9" s="1"/>
  <c r="A100" i="9" a="1"/>
  <c r="A100" i="9" s="1"/>
  <c r="I95" i="9" a="1"/>
  <c r="I95" i="9" s="1"/>
  <c r="O20" i="9"/>
  <c r="A21" i="9" a="1"/>
  <c r="A21" i="9" s="1"/>
  <c r="I21" i="9" a="1"/>
  <c r="I21" i="9" s="1"/>
  <c r="J21" i="9"/>
  <c r="Q21" i="9"/>
  <c r="I25" i="9" a="1"/>
  <c r="I25" i="9" s="1"/>
  <c r="A25" i="9" a="1"/>
  <c r="A25" i="9" s="1"/>
  <c r="J25" i="9" s="1"/>
  <c r="K25" i="9" s="1"/>
  <c r="O26" i="9"/>
  <c r="H28" i="9"/>
  <c r="I28" i="9" a="1"/>
  <c r="I28" i="9" s="1"/>
  <c r="J28" i="9"/>
  <c r="A28" i="9" a="1"/>
  <c r="A28" i="9" s="1"/>
  <c r="M29" i="9"/>
  <c r="H32" i="9"/>
  <c r="I32" i="9" a="1"/>
  <c r="I32" i="9" s="1"/>
  <c r="H36" i="9"/>
  <c r="I36" i="9" a="1"/>
  <c r="I36" i="9" s="1"/>
  <c r="H40" i="9"/>
  <c r="I40" i="9" a="1"/>
  <c r="I40" i="9" s="1"/>
  <c r="A40" i="9" a="1"/>
  <c r="A40" i="9" s="1"/>
  <c r="J40" i="9" s="1"/>
  <c r="K40" i="9" s="1"/>
  <c r="M41" i="9"/>
  <c r="H42" i="9"/>
  <c r="M43" i="9"/>
  <c r="A45" i="9" a="1"/>
  <c r="A45" i="9" s="1"/>
  <c r="I45" i="9" a="1"/>
  <c r="I45" i="9" s="1"/>
  <c r="A47" i="9" a="1"/>
  <c r="A47" i="9" s="1"/>
  <c r="J47" i="9" s="1"/>
  <c r="K47" i="9" s="1"/>
  <c r="I47" i="9" a="1"/>
  <c r="I47" i="9" s="1"/>
  <c r="H49" i="9"/>
  <c r="H53" i="9"/>
  <c r="J53" i="9"/>
  <c r="Q58" i="9"/>
  <c r="M59" i="9"/>
  <c r="M61" i="9"/>
  <c r="M63" i="9"/>
  <c r="M65" i="9"/>
  <c r="M67" i="9"/>
  <c r="M69" i="9"/>
  <c r="M71" i="9"/>
  <c r="M73" i="9"/>
  <c r="M75" i="9"/>
  <c r="M77" i="9"/>
  <c r="M79" i="9"/>
  <c r="M88" i="9"/>
  <c r="J91" i="9"/>
  <c r="A91" i="9" a="1"/>
  <c r="A91" i="9" s="1"/>
  <c r="I91" i="9" a="1"/>
  <c r="I91" i="9" s="1"/>
  <c r="A94" i="9" a="1"/>
  <c r="A94" i="9" s="1"/>
  <c r="J94" i="9" s="1"/>
  <c r="K94" i="9" s="1"/>
  <c r="I94" i="9" a="1"/>
  <c r="I94" i="9" s="1"/>
  <c r="Q94" i="9"/>
  <c r="A97" i="9" a="1"/>
  <c r="A97" i="9" s="1"/>
  <c r="I97" i="9" a="1"/>
  <c r="I97" i="9" s="1"/>
  <c r="J97" i="9"/>
  <c r="F98" i="9" a="1"/>
  <c r="F98" i="9" s="1"/>
  <c r="F92" i="9" a="1"/>
  <c r="F92" i="9" s="1"/>
  <c r="F89" i="9" a="1"/>
  <c r="F89" i="9" s="1"/>
  <c r="F78" i="9" a="1"/>
  <c r="F78" i="9" s="1"/>
  <c r="F49" i="9" a="1"/>
  <c r="F49" i="9" s="1"/>
  <c r="I17" i="9" a="1"/>
  <c r="I17" i="9" s="1"/>
  <c r="A89" i="9" a="1"/>
  <c r="A89" i="9" s="1"/>
  <c r="J89" i="9" s="1"/>
  <c r="K89" i="9" s="1"/>
  <c r="A76" i="9" a="1"/>
  <c r="A76" i="9" s="1"/>
  <c r="J76" i="9" s="1"/>
  <c r="K76" i="9" s="1"/>
  <c r="A36" i="9" a="1"/>
  <c r="A36" i="9" s="1"/>
  <c r="J36" i="9" s="1"/>
  <c r="K36" i="9" s="1"/>
  <c r="A23" i="9" a="1"/>
  <c r="A23" i="9" s="1"/>
  <c r="Z23" i="9"/>
  <c r="H14" i="9"/>
  <c r="J14" i="9"/>
  <c r="Q14" i="9"/>
  <c r="J18" i="9"/>
  <c r="I18" i="9" a="1"/>
  <c r="I18" i="9" s="1"/>
  <c r="A18" i="9" a="1"/>
  <c r="A18" i="9" s="1"/>
  <c r="Z51" i="9"/>
  <c r="H13" i="9"/>
  <c r="J13" i="9"/>
  <c r="A13" i="9" a="1"/>
  <c r="A13" i="9" s="1"/>
  <c r="I13" i="9" a="1"/>
  <c r="I13" i="9" s="1"/>
  <c r="M14" i="9"/>
  <c r="H17" i="9"/>
  <c r="Q17" i="9"/>
  <c r="J20" i="9"/>
  <c r="I20" i="9" a="1"/>
  <c r="I20" i="9" s="1"/>
  <c r="O23" i="9"/>
  <c r="H24" i="9"/>
  <c r="I24" i="9" a="1"/>
  <c r="I24" i="9" s="1"/>
  <c r="J24" i="9"/>
  <c r="A24" i="9" a="1"/>
  <c r="A24" i="9" s="1"/>
  <c r="H27" i="9"/>
  <c r="A27" i="9" a="1"/>
  <c r="A27" i="9" s="1"/>
  <c r="J27" i="9" s="1"/>
  <c r="K27" i="9" s="1"/>
  <c r="M28" i="9"/>
  <c r="O30" i="9"/>
  <c r="H31" i="9"/>
  <c r="A31" i="9" a="1"/>
  <c r="A31" i="9" s="1"/>
  <c r="J31" i="9" s="1"/>
  <c r="K31" i="9" s="1"/>
  <c r="I31" i="9" a="1"/>
  <c r="I31" i="9" s="1"/>
  <c r="M32" i="9"/>
  <c r="O34" i="9"/>
  <c r="H35" i="9"/>
  <c r="I35" i="9" a="1"/>
  <c r="I35" i="9" s="1"/>
  <c r="J35" i="9"/>
  <c r="A35" i="9" a="1"/>
  <c r="A35" i="9" s="1"/>
  <c r="O38" i="9"/>
  <c r="H39" i="9"/>
  <c r="J39" i="9"/>
  <c r="H44" i="9"/>
  <c r="I44" i="9" a="1"/>
  <c r="I44" i="9" s="1"/>
  <c r="A44" i="9" a="1"/>
  <c r="A44" i="9" s="1"/>
  <c r="J44" i="9" s="1"/>
  <c r="K44" i="9" s="1"/>
  <c r="A49" i="9" a="1"/>
  <c r="A49" i="9" s="1"/>
  <c r="I49" i="9" a="1"/>
  <c r="I49" i="9" s="1"/>
  <c r="J49" i="9"/>
  <c r="H52" i="9"/>
  <c r="J52" i="9"/>
  <c r="A52" i="9" a="1"/>
  <c r="A52" i="9" s="1"/>
  <c r="I52" i="9" a="1"/>
  <c r="I52" i="9" s="1"/>
  <c r="A56" i="9" a="1"/>
  <c r="A56" i="9" s="1"/>
  <c r="J56" i="9" s="1"/>
  <c r="K56" i="9" s="1"/>
  <c r="A58" i="9" a="1"/>
  <c r="A58" i="9" s="1"/>
  <c r="I58" i="9" a="1"/>
  <c r="I58" i="9" s="1"/>
  <c r="A62" i="9" a="1"/>
  <c r="A62" i="9" s="1"/>
  <c r="J62" i="9" s="1"/>
  <c r="K62" i="9" s="1"/>
  <c r="I62" i="9" a="1"/>
  <c r="I62" i="9" s="1"/>
  <c r="A64" i="9" a="1"/>
  <c r="A64" i="9" s="1"/>
  <c r="I64" i="9" a="1"/>
  <c r="I64" i="9" s="1"/>
  <c r="J64" i="9"/>
  <c r="J66" i="9"/>
  <c r="I66" i="9" a="1"/>
  <c r="I66" i="9" s="1"/>
  <c r="A68" i="9" a="1"/>
  <c r="A68" i="9" s="1"/>
  <c r="J68" i="9"/>
  <c r="I72" i="9" a="1"/>
  <c r="I72" i="9" s="1"/>
  <c r="A72" i="9" a="1"/>
  <c r="A72" i="9" s="1"/>
  <c r="J72" i="9" s="1"/>
  <c r="K72" i="9" s="1"/>
  <c r="I78" i="9" a="1"/>
  <c r="I78" i="9" s="1"/>
  <c r="A78" i="9" a="1"/>
  <c r="A78" i="9" s="1"/>
  <c r="J78" i="9"/>
  <c r="J80" i="9"/>
  <c r="A80" i="9" a="1"/>
  <c r="A80" i="9" s="1"/>
  <c r="A83" i="9" a="1"/>
  <c r="A83" i="9" s="1"/>
  <c r="J83" i="9" s="1"/>
  <c r="K83" i="9" s="1"/>
  <c r="I83" i="9" a="1"/>
  <c r="I83" i="9" s="1"/>
  <c r="A85" i="9" a="1"/>
  <c r="A85" i="9" s="1"/>
  <c r="J85" i="9" s="1"/>
  <c r="K85" i="9" s="1"/>
  <c r="I85" i="9" a="1"/>
  <c r="I85" i="9" s="1"/>
  <c r="A87" i="9" a="1"/>
  <c r="A87" i="9" s="1"/>
  <c r="I87" i="9" a="1"/>
  <c r="I87" i="9" s="1"/>
  <c r="A90" i="9" a="1"/>
  <c r="A90" i="9" s="1"/>
  <c r="J90" i="9" s="1"/>
  <c r="K90" i="9" s="1"/>
  <c r="I90" i="9" a="1"/>
  <c r="I90" i="9" s="1"/>
  <c r="A93" i="9" a="1"/>
  <c r="A93" i="9" s="1"/>
  <c r="I93" i="9" a="1"/>
  <c r="I93" i="9" s="1"/>
  <c r="H96" i="9"/>
  <c r="A96" i="9" a="1"/>
  <c r="A96" i="9" s="1"/>
  <c r="J96" i="9" s="1"/>
  <c r="K96" i="9" s="1"/>
  <c r="I96" i="9" a="1"/>
  <c r="I96" i="9" s="1"/>
  <c r="F86" i="9" a="1"/>
  <c r="F86" i="9" s="1"/>
  <c r="F59" i="9" a="1"/>
  <c r="F59" i="9" s="1"/>
  <c r="I53" i="9" a="1"/>
  <c r="I53" i="9" s="1"/>
  <c r="I39" i="9" a="1"/>
  <c r="I39" i="9" s="1"/>
  <c r="I27" i="9" a="1"/>
  <c r="I27" i="9" s="1"/>
  <c r="I14" i="9" a="1"/>
  <c r="I14" i="9" s="1"/>
  <c r="A98" i="9" a="1"/>
  <c r="A98" i="9" s="1"/>
  <c r="A60" i="9" a="1"/>
  <c r="A60" i="9" s="1"/>
  <c r="J60" i="9" s="1"/>
  <c r="K60" i="9" s="1"/>
  <c r="A32" i="9" a="1"/>
  <c r="A32" i="9" s="1"/>
  <c r="A20" i="9" a="1"/>
  <c r="A20" i="9" s="1"/>
  <c r="J58" i="9"/>
  <c r="J32" i="9"/>
  <c r="Z65" i="9"/>
  <c r="J9" i="9"/>
  <c r="A9" i="9" a="1"/>
  <c r="A9" i="9" s="1"/>
  <c r="I9" i="9" a="1"/>
  <c r="I9" i="9" s="1"/>
  <c r="H8" i="9"/>
  <c r="I8" i="9" a="1"/>
  <c r="I8" i="9" s="1"/>
  <c r="Q8" i="9"/>
  <c r="M9" i="9"/>
  <c r="Q13" i="9"/>
  <c r="Z73" i="9"/>
  <c r="I7" i="9" a="1"/>
  <c r="I7" i="9" s="1"/>
  <c r="A7" i="9" a="1"/>
  <c r="A7" i="9" s="1"/>
  <c r="Q7" i="9"/>
  <c r="A11" i="9" a="1"/>
  <c r="A11" i="9" s="1"/>
  <c r="I11" i="9" a="1"/>
  <c r="I11" i="9" s="1"/>
  <c r="M13" i="9"/>
  <c r="H16" i="9"/>
  <c r="A16" i="9" a="1"/>
  <c r="A16" i="9" s="1"/>
  <c r="J16" i="9" s="1"/>
  <c r="K16" i="9" s="1"/>
  <c r="I16" i="9" a="1"/>
  <c r="I16" i="9" s="1"/>
  <c r="Q16" i="9"/>
  <c r="M17" i="9"/>
  <c r="O18" i="9"/>
  <c r="H19" i="9"/>
  <c r="I19" i="9" a="1"/>
  <c r="I19" i="9" s="1"/>
  <c r="A19" i="9" a="1"/>
  <c r="A19" i="9" s="1"/>
  <c r="J19" i="9" s="1"/>
  <c r="K19" i="9" s="1"/>
  <c r="H20" i="9"/>
  <c r="O22" i="9"/>
  <c r="Q23" i="9"/>
  <c r="O25" i="9"/>
  <c r="J26" i="9"/>
  <c r="I26" i="9" a="1"/>
  <c r="I26" i="9" s="1"/>
  <c r="H30" i="9"/>
  <c r="A30" i="9" a="1"/>
  <c r="A30" i="9" s="1"/>
  <c r="J30" i="9" s="1"/>
  <c r="K30" i="9" s="1"/>
  <c r="H34" i="9"/>
  <c r="I34" i="9" a="1"/>
  <c r="I34" i="9" s="1"/>
  <c r="J34" i="9"/>
  <c r="A34" i="9" a="1"/>
  <c r="A34" i="9" s="1"/>
  <c r="H38" i="9"/>
  <c r="I38" i="9" a="1"/>
  <c r="I38" i="9" s="1"/>
  <c r="A38" i="9" a="1"/>
  <c r="A38" i="9" s="1"/>
  <c r="J38" i="9" s="1"/>
  <c r="K38" i="9" s="1"/>
  <c r="Q38" i="9"/>
  <c r="I41" i="9" a="1"/>
  <c r="I41" i="9" s="1"/>
  <c r="J41" i="9"/>
  <c r="A41" i="9" a="1"/>
  <c r="A41" i="9" s="1"/>
  <c r="Q41" i="9"/>
  <c r="Q43" i="9"/>
  <c r="O45" i="9"/>
  <c r="A46" i="9" a="1"/>
  <c r="A46" i="9" s="1"/>
  <c r="J46" i="9" s="1"/>
  <c r="K46" i="9" s="1"/>
  <c r="J48" i="9"/>
  <c r="I48" i="9" a="1"/>
  <c r="I48" i="9" s="1"/>
  <c r="Q82" i="9"/>
  <c r="Q88" i="9"/>
  <c r="Q89" i="9"/>
  <c r="H92" i="9"/>
  <c r="J92" i="9"/>
  <c r="Q98" i="9"/>
  <c r="M99" i="9"/>
  <c r="Q100" i="9"/>
  <c r="F88" i="9" a="1"/>
  <c r="F88" i="9" s="1"/>
  <c r="F67" i="9" a="1"/>
  <c r="F67" i="9" s="1"/>
  <c r="F62" i="9" a="1"/>
  <c r="F62" i="9" s="1"/>
  <c r="F42" i="9" a="1"/>
  <c r="F42" i="9" s="1"/>
  <c r="I99" i="9" a="1"/>
  <c r="I99" i="9" s="1"/>
  <c r="I74" i="9" a="1"/>
  <c r="I74" i="9" s="1"/>
  <c r="I23" i="9" a="1"/>
  <c r="I23" i="9" s="1"/>
  <c r="A82" i="9" a="1"/>
  <c r="A82" i="9" s="1"/>
  <c r="J82" i="9" s="1"/>
  <c r="K82" i="9" s="1"/>
  <c r="A70" i="9" a="1"/>
  <c r="A70" i="9" s="1"/>
  <c r="J70" i="9" s="1"/>
  <c r="K70" i="9" s="1"/>
  <c r="A42" i="9" a="1"/>
  <c r="A42" i="9" s="1"/>
  <c r="J42" i="9" s="1"/>
  <c r="K42" i="9" s="1"/>
  <c r="A17" i="9" a="1"/>
  <c r="A17" i="9" s="1"/>
  <c r="J98" i="9"/>
  <c r="J74" i="9"/>
  <c r="BY4" i="9"/>
  <c r="Y18" i="9"/>
  <c r="Z18" i="9" s="1"/>
  <c r="Z8" i="9"/>
  <c r="O57" i="9"/>
  <c r="Q60" i="9"/>
  <c r="Q64" i="9"/>
  <c r="Q66" i="9"/>
  <c r="Q68" i="9"/>
  <c r="Q72" i="9"/>
  <c r="Q74" i="9"/>
  <c r="Q76" i="9"/>
  <c r="Q80" i="9"/>
  <c r="O7" i="9"/>
  <c r="O8" i="9"/>
  <c r="Z10" i="9"/>
  <c r="Z11" i="9"/>
  <c r="M20" i="9"/>
  <c r="M21" i="9"/>
  <c r="M22" i="9"/>
  <c r="M23" i="9"/>
  <c r="O40" i="9"/>
  <c r="H47" i="9"/>
  <c r="O49" i="9"/>
  <c r="Q57" i="9"/>
  <c r="H58" i="9"/>
  <c r="O59" i="9"/>
  <c r="O61" i="9"/>
  <c r="O63" i="9"/>
  <c r="O65" i="9"/>
  <c r="O67" i="9"/>
  <c r="O69" i="9"/>
  <c r="O71" i="9"/>
  <c r="O73" i="9"/>
  <c r="O75" i="9"/>
  <c r="O77" i="9"/>
  <c r="O79" i="9"/>
  <c r="M84" i="9"/>
  <c r="AD4" i="9"/>
  <c r="BO4" i="9"/>
  <c r="Q18" i="9"/>
  <c r="Q25" i="9"/>
  <c r="H26" i="9"/>
  <c r="Q26" i="9"/>
  <c r="O48" i="9"/>
  <c r="H57" i="9"/>
  <c r="M60" i="9"/>
  <c r="M62" i="9"/>
  <c r="O9" i="9"/>
  <c r="O10" i="9"/>
  <c r="O11" i="9"/>
  <c r="H18" i="9"/>
  <c r="Q61" i="9"/>
  <c r="Q63" i="9"/>
  <c r="M64" i="9"/>
  <c r="Q65" i="9"/>
  <c r="M66" i="9"/>
  <c r="M68" i="9"/>
  <c r="Q69" i="9"/>
  <c r="M70" i="9"/>
  <c r="Q71" i="9"/>
  <c r="M72" i="9"/>
  <c r="Q73" i="9"/>
  <c r="M74" i="9"/>
  <c r="M76" i="9"/>
  <c r="Q77" i="9"/>
  <c r="M78" i="9"/>
  <c r="Q79" i="9"/>
  <c r="M80" i="9"/>
  <c r="O81" i="9"/>
  <c r="H81" i="9"/>
  <c r="Y37" i="9"/>
  <c r="Z37" i="9" s="1"/>
  <c r="AT4" i="9"/>
  <c r="Y38" i="9"/>
  <c r="Z38" i="9" s="1"/>
  <c r="Y97" i="9"/>
  <c r="Z97" i="9" s="1"/>
  <c r="Y16" i="9"/>
  <c r="Z16" i="9" s="1"/>
  <c r="Y43" i="9"/>
  <c r="Z43" i="9" s="1"/>
  <c r="Z14" i="9"/>
  <c r="Y71" i="9"/>
  <c r="Z71" i="9" s="1"/>
  <c r="Y79" i="9"/>
  <c r="Z79" i="9" s="1"/>
  <c r="BE4" i="10"/>
  <c r="H9" i="9"/>
  <c r="H10" i="9"/>
  <c r="H11" i="9"/>
  <c r="M18" i="9"/>
  <c r="Q19" i="9"/>
  <c r="M25" i="9"/>
  <c r="M26" i="9"/>
  <c r="Q27" i="9"/>
  <c r="Q28" i="9"/>
  <c r="Q29" i="9"/>
  <c r="Q30" i="9"/>
  <c r="Q31" i="9"/>
  <c r="Q32" i="9"/>
  <c r="Q33" i="9"/>
  <c r="Q34" i="9"/>
  <c r="Q35" i="9"/>
  <c r="Q36" i="9"/>
  <c r="Q42" i="9"/>
  <c r="O42" i="9"/>
  <c r="O47" i="9"/>
  <c r="Q48" i="9"/>
  <c r="O58" i="9"/>
  <c r="O60" i="9"/>
  <c r="O62" i="9"/>
  <c r="O64" i="9"/>
  <c r="O66" i="9"/>
  <c r="O68" i="9"/>
  <c r="O70" i="9"/>
  <c r="O72" i="9"/>
  <c r="O74" i="9"/>
  <c r="O76" i="9"/>
  <c r="O78" i="9"/>
  <c r="O80" i="9"/>
  <c r="Q84" i="9"/>
  <c r="M82" i="9"/>
  <c r="Q83" i="9"/>
  <c r="H55" i="9"/>
  <c r="M57" i="9"/>
  <c r="M58" i="9"/>
  <c r="O82" i="9"/>
  <c r="H83" i="9"/>
  <c r="Q86" i="9"/>
  <c r="M33" i="9"/>
  <c r="M34" i="9"/>
  <c r="M35" i="9"/>
  <c r="M36" i="9"/>
  <c r="M37" i="9"/>
  <c r="M38" i="9"/>
  <c r="M40" i="9"/>
  <c r="O41" i="9"/>
  <c r="H45" i="9"/>
  <c r="M47" i="9"/>
  <c r="Q52" i="9"/>
  <c r="Q53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O83" i="9"/>
  <c r="M91" i="9"/>
  <c r="Q92" i="9"/>
  <c r="Q96" i="9"/>
  <c r="M97" i="9"/>
  <c r="AA4" i="9"/>
  <c r="E4" i="10" s="1"/>
  <c r="Y91" i="9"/>
  <c r="Z91" i="9" s="1"/>
  <c r="Y55" i="9"/>
  <c r="Z55" i="9" s="1"/>
  <c r="Y25" i="9"/>
  <c r="Z25" i="9" s="1"/>
  <c r="Y29" i="9"/>
  <c r="Z29" i="9" s="1"/>
  <c r="Y98" i="9"/>
  <c r="Z98" i="9" s="1"/>
  <c r="Y95" i="9"/>
  <c r="Z95" i="9" s="1"/>
  <c r="Y85" i="9"/>
  <c r="Z85" i="9" s="1"/>
  <c r="Y48" i="9"/>
  <c r="Z48" i="9" s="1"/>
  <c r="Y44" i="9"/>
  <c r="Z44" i="9" s="1"/>
  <c r="M39" i="9"/>
  <c r="H46" i="9"/>
  <c r="O46" i="9"/>
  <c r="H56" i="9"/>
  <c r="O56" i="9"/>
  <c r="Y94" i="9"/>
  <c r="Z94" i="9" s="1"/>
  <c r="Y93" i="9"/>
  <c r="Z93" i="9" s="1"/>
  <c r="Y86" i="9"/>
  <c r="Z86" i="9" s="1"/>
  <c r="Y57" i="9"/>
  <c r="Z57" i="9" s="1"/>
  <c r="Y7" i="9"/>
  <c r="Z7" i="9" s="1"/>
  <c r="Y13" i="9"/>
  <c r="Z13" i="9" s="1"/>
  <c r="Y21" i="9"/>
  <c r="Z21" i="9" s="1"/>
  <c r="Y31" i="9"/>
  <c r="Z31" i="9" s="1"/>
  <c r="Y34" i="9"/>
  <c r="Z34" i="9" s="1"/>
  <c r="Y35" i="9"/>
  <c r="Z35" i="9" s="1"/>
  <c r="Y40" i="9"/>
  <c r="Z40" i="9" s="1"/>
  <c r="Y82" i="9"/>
  <c r="Z82" i="9" s="1"/>
  <c r="Y52" i="9"/>
  <c r="Z52" i="9" s="1"/>
  <c r="Y46" i="9"/>
  <c r="Z46" i="9" s="1"/>
  <c r="H7" i="9"/>
  <c r="AL4" i="9"/>
  <c r="Y68" i="9"/>
  <c r="Z68" i="9" s="1"/>
  <c r="Y66" i="9"/>
  <c r="Z66" i="9" s="1"/>
  <c r="Y69" i="9"/>
  <c r="Z69" i="9" s="1"/>
  <c r="Y59" i="9"/>
  <c r="Z59" i="9" s="1"/>
  <c r="Y61" i="9"/>
  <c r="Z61" i="9" s="1"/>
  <c r="G107" i="9"/>
  <c r="Y39" i="9"/>
  <c r="Z39" i="9" s="1"/>
  <c r="Y41" i="9"/>
  <c r="Z41" i="9" s="1"/>
  <c r="Y100" i="9"/>
  <c r="Z100" i="9" s="1"/>
  <c r="Y89" i="9"/>
  <c r="Z89" i="9" s="1"/>
  <c r="Y70" i="9"/>
  <c r="Z70" i="9" s="1"/>
  <c r="Y58" i="9"/>
  <c r="Z58" i="9" s="1"/>
  <c r="Y9" i="9"/>
  <c r="Z9" i="9" s="1"/>
  <c r="Y15" i="9"/>
  <c r="Z15" i="9" s="1"/>
  <c r="Y20" i="9"/>
  <c r="Z20" i="9" s="1"/>
  <c r="Y22" i="9"/>
  <c r="Z22" i="9" s="1"/>
  <c r="Y27" i="9"/>
  <c r="Z27" i="9" s="1"/>
  <c r="Y28" i="9"/>
  <c r="Z28" i="9" s="1"/>
  <c r="Y30" i="9"/>
  <c r="Z30" i="9" s="1"/>
  <c r="Y32" i="9"/>
  <c r="Z32" i="9" s="1"/>
  <c r="Y33" i="9"/>
  <c r="Z33" i="9" s="1"/>
  <c r="Y36" i="9"/>
  <c r="Z36" i="9" s="1"/>
  <c r="CL4" i="9"/>
  <c r="Y99" i="9"/>
  <c r="Z99" i="9" s="1"/>
  <c r="Y90" i="9"/>
  <c r="Z90" i="9" s="1"/>
  <c r="Y63" i="9"/>
  <c r="Z63" i="9" s="1"/>
  <c r="Y56" i="9"/>
  <c r="Z56" i="9" s="1"/>
  <c r="Y53" i="9"/>
  <c r="Z53" i="9" s="1"/>
  <c r="Y49" i="9"/>
  <c r="Z49" i="9" s="1"/>
  <c r="Y75" i="9"/>
  <c r="Z75" i="9" s="1"/>
  <c r="Y83" i="9"/>
  <c r="Z83" i="9" s="1"/>
  <c r="Y80" i="9"/>
  <c r="Z80" i="9" s="1"/>
  <c r="Y42" i="9"/>
  <c r="Z42" i="9" s="1"/>
  <c r="Y67" i="9"/>
  <c r="Z67" i="9" s="1"/>
  <c r="Y47" i="9"/>
  <c r="Z47" i="9" s="1"/>
  <c r="Y76" i="9"/>
  <c r="Z76" i="9" s="1"/>
  <c r="Y72" i="9"/>
  <c r="Z72" i="9" s="1"/>
  <c r="Y62" i="9"/>
  <c r="Z62" i="9" s="1"/>
  <c r="H51" i="9"/>
  <c r="O51" i="9"/>
  <c r="M44" i="9"/>
  <c r="Q45" i="9"/>
  <c r="M48" i="9"/>
  <c r="Q49" i="9"/>
  <c r="M53" i="9"/>
  <c r="Q55" i="9"/>
  <c r="Q85" i="9"/>
  <c r="H87" i="9"/>
  <c r="O87" i="9"/>
  <c r="Z96" i="9"/>
  <c r="M45" i="9"/>
  <c r="Q46" i="9"/>
  <c r="M49" i="9"/>
  <c r="Q51" i="9"/>
  <c r="M55" i="9"/>
  <c r="Q56" i="9"/>
  <c r="M46" i="9"/>
  <c r="M51" i="9"/>
  <c r="M56" i="9"/>
  <c r="O85" i="9"/>
  <c r="O95" i="9"/>
  <c r="H95" i="9"/>
  <c r="Q95" i="9"/>
  <c r="O84" i="9"/>
  <c r="Z84" i="9"/>
  <c r="H85" i="9"/>
  <c r="Q87" i="9"/>
  <c r="Z88" i="9"/>
  <c r="M95" i="9"/>
  <c r="H84" i="9"/>
  <c r="M87" i="9"/>
  <c r="O91" i="9"/>
  <c r="H91" i="9"/>
  <c r="Q91" i="9"/>
  <c r="Z92" i="9"/>
  <c r="O99" i="9"/>
  <c r="H99" i="9"/>
  <c r="Q99" i="9"/>
  <c r="H89" i="9"/>
  <c r="H93" i="9"/>
  <c r="H97" i="9"/>
  <c r="O97" i="9"/>
  <c r="H90" i="9"/>
  <c r="H94" i="9"/>
  <c r="H98" i="9"/>
  <c r="H144" i="9" a="1"/>
  <c r="H132" i="9" a="1"/>
  <c r="H150" i="9" a="1"/>
  <c r="H121" i="9" a="1"/>
  <c r="H125" i="9" a="1"/>
  <c r="H128" i="9" a="1"/>
  <c r="H122" i="9" a="1"/>
  <c r="H152" i="9" a="1"/>
  <c r="H119" i="9" a="1"/>
  <c r="H149" i="9" a="1"/>
  <c r="H127" i="9" a="1"/>
  <c r="H151" i="9" a="1"/>
  <c r="H120" i="9" a="1"/>
  <c r="H148" i="9" a="1"/>
  <c r="H146" i="9" a="1"/>
  <c r="H124" i="9" a="1"/>
  <c r="H134" i="9" a="1"/>
  <c r="H126" i="9" a="1"/>
  <c r="H123" i="9" a="1"/>
  <c r="H131" i="9" a="1"/>
  <c r="H143" i="9" a="1"/>
  <c r="H147" i="9" a="1"/>
  <c r="H133" i="9" a="1"/>
  <c r="H145" i="9" a="1"/>
  <c r="BF82" i="10" l="1"/>
  <c r="BF20" i="10"/>
  <c r="BF14" i="10"/>
  <c r="BF27" i="10"/>
  <c r="BF40" i="10"/>
  <c r="BF81" i="10"/>
  <c r="BF24" i="10"/>
  <c r="BF78" i="10"/>
  <c r="BF74" i="10"/>
  <c r="BF29" i="10"/>
  <c r="BF64" i="10"/>
  <c r="BF18" i="10"/>
  <c r="BF38" i="10"/>
  <c r="BF57" i="10"/>
  <c r="BF84" i="10"/>
  <c r="BF50" i="10"/>
  <c r="BF56" i="10"/>
  <c r="BF45" i="10"/>
  <c r="BF36" i="10"/>
  <c r="BF73" i="10"/>
  <c r="BF43" i="10"/>
  <c r="BF44" i="10"/>
  <c r="BF42" i="10"/>
  <c r="BF63" i="10"/>
  <c r="BF91" i="10"/>
  <c r="BF26" i="10"/>
  <c r="BF54" i="10"/>
  <c r="BF97" i="10"/>
  <c r="BF69" i="10"/>
  <c r="BF30" i="10"/>
  <c r="BF47" i="10"/>
  <c r="BF75" i="10"/>
  <c r="BF33" i="10"/>
  <c r="BF93" i="10"/>
  <c r="BF71" i="10"/>
  <c r="BF55" i="10"/>
  <c r="BF68" i="10"/>
  <c r="BF66" i="10"/>
  <c r="BF61" i="10"/>
  <c r="BF67" i="10"/>
  <c r="BF37" i="10"/>
  <c r="BF87" i="10"/>
  <c r="BF31" i="10"/>
  <c r="BF58" i="10"/>
  <c r="BF39" i="10"/>
  <c r="BF48" i="10"/>
  <c r="R50" i="9"/>
  <c r="S50" i="9" s="1"/>
  <c r="BF59" i="10"/>
  <c r="BF52" i="10"/>
  <c r="T50" i="9"/>
  <c r="U50" i="9" s="1"/>
  <c r="R54" i="9"/>
  <c r="S54" i="9" s="1"/>
  <c r="R12" i="9"/>
  <c r="S12" i="9" s="1"/>
  <c r="T12" i="9"/>
  <c r="U12" i="9" s="1"/>
  <c r="D12" i="9"/>
  <c r="T54" i="9"/>
  <c r="U54" i="9" s="1"/>
  <c r="T9" i="9"/>
  <c r="U9" i="9" s="1"/>
  <c r="D54" i="9"/>
  <c r="G105" i="9"/>
  <c r="T16" i="9"/>
  <c r="U16" i="9" s="1"/>
  <c r="R16" i="9"/>
  <c r="S16" i="9" s="1"/>
  <c r="R45" i="9"/>
  <c r="S45" i="9" s="1"/>
  <c r="T27" i="9"/>
  <c r="U27" i="9" s="1"/>
  <c r="R14" i="9"/>
  <c r="S14" i="9" s="1"/>
  <c r="R36" i="9"/>
  <c r="S36" i="9" s="1"/>
  <c r="R10" i="9"/>
  <c r="S10" i="9" s="1"/>
  <c r="R35" i="9"/>
  <c r="S35" i="9" s="1"/>
  <c r="T86" i="9"/>
  <c r="U86" i="9" s="1"/>
  <c r="T32" i="9"/>
  <c r="U32" i="9" s="1"/>
  <c r="T96" i="9"/>
  <c r="U96" i="9" s="1"/>
  <c r="T97" i="9"/>
  <c r="U97" i="9" s="1"/>
  <c r="T68" i="9"/>
  <c r="U68" i="9" s="1"/>
  <c r="R82" i="9"/>
  <c r="S82" i="9" s="1"/>
  <c r="R78" i="9"/>
  <c r="S78" i="9" s="1"/>
  <c r="R46" i="9"/>
  <c r="S46" i="9" s="1"/>
  <c r="T80" i="9"/>
  <c r="U80" i="9" s="1"/>
  <c r="T39" i="9"/>
  <c r="U39" i="9" s="1"/>
  <c r="R33" i="9"/>
  <c r="S33" i="9" s="1"/>
  <c r="T22" i="9"/>
  <c r="U22" i="9" s="1"/>
  <c r="T8" i="9"/>
  <c r="U8" i="9" s="1"/>
  <c r="R52" i="9"/>
  <c r="S52" i="9" s="1"/>
  <c r="R38" i="9"/>
  <c r="S38" i="9" s="1"/>
  <c r="T20" i="9"/>
  <c r="U20" i="9" s="1"/>
  <c r="T66" i="9"/>
  <c r="U66" i="9" s="1"/>
  <c r="T55" i="9"/>
  <c r="U55" i="9" s="1"/>
  <c r="R42" i="9"/>
  <c r="S42" i="9" s="1"/>
  <c r="R26" i="9"/>
  <c r="S26" i="9" s="1"/>
  <c r="R57" i="9"/>
  <c r="S57" i="9" s="1"/>
  <c r="T93" i="9"/>
  <c r="U93" i="9" s="1"/>
  <c r="R11" i="9"/>
  <c r="S11" i="9" s="1"/>
  <c r="R72" i="9"/>
  <c r="S72" i="9" s="1"/>
  <c r="R62" i="9"/>
  <c r="S62" i="9" s="1"/>
  <c r="R49" i="9"/>
  <c r="S49" i="9" s="1"/>
  <c r="R39" i="9"/>
  <c r="S39" i="9" s="1"/>
  <c r="R23" i="9"/>
  <c r="S23" i="9" s="1"/>
  <c r="R31" i="9"/>
  <c r="S31" i="9" s="1"/>
  <c r="R96" i="9"/>
  <c r="S96" i="9" s="1"/>
  <c r="T85" i="9"/>
  <c r="U85" i="9" s="1"/>
  <c r="R7" i="9"/>
  <c r="S7" i="9" s="1"/>
  <c r="T57" i="9"/>
  <c r="U57" i="9" s="1"/>
  <c r="T30" i="9"/>
  <c r="U30" i="9" s="1"/>
  <c r="T72" i="9"/>
  <c r="U72" i="9" s="1"/>
  <c r="T17" i="9"/>
  <c r="U17" i="9" s="1"/>
  <c r="T59" i="9"/>
  <c r="U59" i="9" s="1"/>
  <c r="T94" i="9"/>
  <c r="U94" i="9" s="1"/>
  <c r="T77" i="9"/>
  <c r="U77" i="9" s="1"/>
  <c r="R90" i="9"/>
  <c r="S90" i="9" s="1"/>
  <c r="H133" i="9"/>
  <c r="K133" i="9" s="1"/>
  <c r="H134" i="9"/>
  <c r="K134" i="9" s="1"/>
  <c r="H132" i="9"/>
  <c r="K132" i="9" s="1"/>
  <c r="H131" i="9"/>
  <c r="K131" i="9" s="1"/>
  <c r="R13" i="9"/>
  <c r="S13" i="9" s="1"/>
  <c r="R43" i="9"/>
  <c r="S43" i="9" s="1"/>
  <c r="T84" i="9"/>
  <c r="U84" i="9" s="1"/>
  <c r="R93" i="9"/>
  <c r="S93" i="9" s="1"/>
  <c r="T99" i="9"/>
  <c r="U99" i="9" s="1"/>
  <c r="T81" i="9"/>
  <c r="U81" i="9" s="1"/>
  <c r="T69" i="9"/>
  <c r="U69" i="9" s="1"/>
  <c r="T49" i="9"/>
  <c r="U49" i="9" s="1"/>
  <c r="T44" i="9"/>
  <c r="U44" i="9" s="1"/>
  <c r="R40" i="9"/>
  <c r="S40" i="9" s="1"/>
  <c r="R37" i="9"/>
  <c r="S37" i="9" s="1"/>
  <c r="T23" i="9"/>
  <c r="U23" i="9" s="1"/>
  <c r="R19" i="9"/>
  <c r="S19" i="9" s="1"/>
  <c r="R9" i="9"/>
  <c r="S9" i="9" s="1"/>
  <c r="T67" i="9"/>
  <c r="U67" i="9" s="1"/>
  <c r="T62" i="9"/>
  <c r="U62" i="9" s="1"/>
  <c r="R58" i="9"/>
  <c r="S58" i="9" s="1"/>
  <c r="T42" i="9"/>
  <c r="U42" i="9" s="1"/>
  <c r="T31" i="9"/>
  <c r="U31" i="9" s="1"/>
  <c r="R28" i="9"/>
  <c r="S28" i="9" s="1"/>
  <c r="T21" i="9"/>
  <c r="U21" i="9" s="1"/>
  <c r="R17" i="9"/>
  <c r="S17" i="9" s="1"/>
  <c r="T73" i="9"/>
  <c r="U73" i="9" s="1"/>
  <c r="R69" i="9"/>
  <c r="S69" i="9" s="1"/>
  <c r="R63" i="9"/>
  <c r="S63" i="9" s="1"/>
  <c r="R56" i="9"/>
  <c r="S56" i="9" s="1"/>
  <c r="T46" i="9"/>
  <c r="U46" i="9" s="1"/>
  <c r="R30" i="9"/>
  <c r="S30" i="9" s="1"/>
  <c r="T18" i="9"/>
  <c r="U18" i="9" s="1"/>
  <c r="T11" i="9"/>
  <c r="U11" i="9" s="1"/>
  <c r="T51" i="9"/>
  <c r="U51" i="9" s="1"/>
  <c r="T92" i="9"/>
  <c r="U92" i="9" s="1"/>
  <c r="T64" i="9"/>
  <c r="U64" i="9" s="1"/>
  <c r="T10" i="9"/>
  <c r="U10" i="9" s="1"/>
  <c r="T52" i="9"/>
  <c r="U52" i="9" s="1"/>
  <c r="T70" i="9"/>
  <c r="U70" i="9" s="1"/>
  <c r="R85" i="9"/>
  <c r="S85" i="9" s="1"/>
  <c r="T89" i="9"/>
  <c r="U89" i="9" s="1"/>
  <c r="R84" i="9"/>
  <c r="S84" i="9" s="1"/>
  <c r="R27" i="9"/>
  <c r="S27" i="9" s="1"/>
  <c r="R79" i="9"/>
  <c r="S79" i="9" s="1"/>
  <c r="R86" i="9"/>
  <c r="S86" i="9" s="1"/>
  <c r="T91" i="9"/>
  <c r="U91" i="9" s="1"/>
  <c r="R98" i="9"/>
  <c r="S98" i="9" s="1"/>
  <c r="R76" i="9"/>
  <c r="S76" i="9" s="1"/>
  <c r="R73" i="9"/>
  <c r="S73" i="9" s="1"/>
  <c r="R64" i="9"/>
  <c r="S64" i="9" s="1"/>
  <c r="R61" i="9"/>
  <c r="S61" i="9" s="1"/>
  <c r="R55" i="9"/>
  <c r="S55" i="9" s="1"/>
  <c r="T38" i="9"/>
  <c r="U38" i="9" s="1"/>
  <c r="T35" i="9"/>
  <c r="U35" i="9" s="1"/>
  <c r="R25" i="9"/>
  <c r="S25" i="9" s="1"/>
  <c r="T15" i="9"/>
  <c r="U15" i="9" s="1"/>
  <c r="R80" i="9"/>
  <c r="S80" i="9" s="1"/>
  <c r="R77" i="9"/>
  <c r="S77" i="9" s="1"/>
  <c r="R71" i="9"/>
  <c r="S71" i="9" s="1"/>
  <c r="T56" i="9"/>
  <c r="U56" i="9" s="1"/>
  <c r="T48" i="9"/>
  <c r="U48" i="9" s="1"/>
  <c r="R44" i="9"/>
  <c r="S44" i="9" s="1"/>
  <c r="R34" i="9"/>
  <c r="S34" i="9" s="1"/>
  <c r="T26" i="9"/>
  <c r="U26" i="9" s="1"/>
  <c r="T13" i="9"/>
  <c r="U13" i="9" s="1"/>
  <c r="R81" i="9"/>
  <c r="S81" i="9" s="1"/>
  <c r="R75" i="9"/>
  <c r="S75" i="9" s="1"/>
  <c r="T61" i="9"/>
  <c r="U61" i="9" s="1"/>
  <c r="T53" i="9"/>
  <c r="U53" i="9" s="1"/>
  <c r="R48" i="9"/>
  <c r="S48" i="9" s="1"/>
  <c r="T41" i="9"/>
  <c r="U41" i="9" s="1"/>
  <c r="T37" i="9"/>
  <c r="U37" i="9" s="1"/>
  <c r="T33" i="9"/>
  <c r="U33" i="9" s="1"/>
  <c r="T25" i="9"/>
  <c r="U25" i="9" s="1"/>
  <c r="R20" i="9"/>
  <c r="S20" i="9" s="1"/>
  <c r="R21" i="9"/>
  <c r="S21" i="9" s="1"/>
  <c r="T40" i="9"/>
  <c r="U40" i="9" s="1"/>
  <c r="R66" i="9"/>
  <c r="S66" i="9" s="1"/>
  <c r="R83" i="9"/>
  <c r="S83" i="9" s="1"/>
  <c r="T87" i="9"/>
  <c r="U87" i="9" s="1"/>
  <c r="T45" i="9"/>
  <c r="U45" i="9" s="1"/>
  <c r="T83" i="9"/>
  <c r="U83" i="9" s="1"/>
  <c r="R100" i="9"/>
  <c r="S100" i="9" s="1"/>
  <c r="R18" i="9"/>
  <c r="S18" i="9" s="1"/>
  <c r="R60" i="9"/>
  <c r="S60" i="9" s="1"/>
  <c r="R91" i="9"/>
  <c r="S91" i="9" s="1"/>
  <c r="R94" i="9"/>
  <c r="S94" i="9" s="1"/>
  <c r="R97" i="9"/>
  <c r="S97" i="9" s="1"/>
  <c r="T29" i="9"/>
  <c r="U29" i="9" s="1"/>
  <c r="T71" i="9"/>
  <c r="U71" i="9" s="1"/>
  <c r="T90" i="9"/>
  <c r="U90" i="9" s="1"/>
  <c r="T36" i="9"/>
  <c r="U36" i="9" s="1"/>
  <c r="T65" i="9"/>
  <c r="U65" i="9" s="1"/>
  <c r="R89" i="9"/>
  <c r="S89" i="9" s="1"/>
  <c r="R92" i="9"/>
  <c r="S92" i="9" s="1"/>
  <c r="T95" i="9"/>
  <c r="U95" i="9" s="1"/>
  <c r="T75" i="9"/>
  <c r="U75" i="9" s="1"/>
  <c r="R70" i="9"/>
  <c r="S70" i="9" s="1"/>
  <c r="T63" i="9"/>
  <c r="U63" i="9" s="1"/>
  <c r="T58" i="9"/>
  <c r="U58" i="9" s="1"/>
  <c r="R51" i="9"/>
  <c r="S51" i="9" s="1"/>
  <c r="R47" i="9"/>
  <c r="S47" i="9" s="1"/>
  <c r="R41" i="9"/>
  <c r="S41" i="9" s="1"/>
  <c r="T34" i="9"/>
  <c r="U34" i="9" s="1"/>
  <c r="T28" i="9"/>
  <c r="U28" i="9" s="1"/>
  <c r="R24" i="9"/>
  <c r="S24" i="9" s="1"/>
  <c r="T14" i="9"/>
  <c r="U14" i="9" s="1"/>
  <c r="T79" i="9"/>
  <c r="U79" i="9" s="1"/>
  <c r="T74" i="9"/>
  <c r="U74" i="9" s="1"/>
  <c r="R68" i="9"/>
  <c r="S68" i="9" s="1"/>
  <c r="R65" i="9"/>
  <c r="S65" i="9" s="1"/>
  <c r="R59" i="9"/>
  <c r="S59" i="9" s="1"/>
  <c r="T43" i="9"/>
  <c r="U43" i="9" s="1"/>
  <c r="R32" i="9"/>
  <c r="S32" i="9" s="1"/>
  <c r="R29" i="9"/>
  <c r="S29" i="9" s="1"/>
  <c r="R22" i="9"/>
  <c r="S22" i="9" s="1"/>
  <c r="T78" i="9"/>
  <c r="U78" i="9" s="1"/>
  <c r="R74" i="9"/>
  <c r="S74" i="9" s="1"/>
  <c r="T60" i="9"/>
  <c r="U60" i="9" s="1"/>
  <c r="T47" i="9"/>
  <c r="U47" i="9" s="1"/>
  <c r="T19" i="9"/>
  <c r="U19" i="9" s="1"/>
  <c r="R15" i="9"/>
  <c r="S15" i="9" s="1"/>
  <c r="R8" i="9"/>
  <c r="S8" i="9" s="1"/>
  <c r="T24" i="9"/>
  <c r="U24" i="9" s="1"/>
  <c r="T76" i="9"/>
  <c r="U76" i="9" s="1"/>
  <c r="R88" i="9"/>
  <c r="S88" i="9" s="1"/>
  <c r="T100" i="9"/>
  <c r="U100" i="9" s="1"/>
  <c r="R53" i="9"/>
  <c r="S53" i="9" s="1"/>
  <c r="R87" i="9"/>
  <c r="S87" i="9" s="1"/>
  <c r="T7" i="9"/>
  <c r="U7" i="9" s="1"/>
  <c r="R67" i="9"/>
  <c r="S67" i="9" s="1"/>
  <c r="T82" i="9"/>
  <c r="U82" i="9" s="1"/>
  <c r="T88" i="9"/>
  <c r="U88" i="9" s="1"/>
  <c r="R95" i="9"/>
  <c r="S95" i="9" s="1"/>
  <c r="T98" i="9"/>
  <c r="U98" i="9" s="1"/>
  <c r="R99" i="9"/>
  <c r="S99" i="9" s="1"/>
  <c r="H120" i="9"/>
  <c r="H125" i="9"/>
  <c r="H121" i="9"/>
  <c r="H128" i="9"/>
  <c r="H123" i="9"/>
  <c r="H126" i="9"/>
  <c r="H124" i="9"/>
  <c r="H119" i="9"/>
  <c r="H122" i="9"/>
  <c r="H127" i="9"/>
  <c r="D97" i="9"/>
  <c r="D29" i="9"/>
  <c r="D52" i="9"/>
  <c r="D54" i="10" s="1"/>
  <c r="D41" i="9"/>
  <c r="D25" i="9"/>
  <c r="D27" i="10" s="1"/>
  <c r="D53" i="9"/>
  <c r="D55" i="10" s="1"/>
  <c r="D13" i="9"/>
  <c r="D92" i="9"/>
  <c r="D96" i="9"/>
  <c r="D37" i="9"/>
  <c r="D21" i="9"/>
  <c r="D33" i="9"/>
  <c r="D35" i="10" s="1"/>
  <c r="D17" i="9"/>
  <c r="H148" i="9"/>
  <c r="K148" i="9" s="1"/>
  <c r="H145" i="9"/>
  <c r="K145" i="9" s="1"/>
  <c r="H150" i="9"/>
  <c r="K150" i="9" s="1"/>
  <c r="H149" i="9"/>
  <c r="K149" i="9" s="1"/>
  <c r="H146" i="9"/>
  <c r="K146" i="9" s="1"/>
  <c r="H143" i="9"/>
  <c r="K143" i="9" s="1"/>
  <c r="H144" i="9"/>
  <c r="K144" i="9" s="1"/>
  <c r="H152" i="9"/>
  <c r="K152" i="9" s="1"/>
  <c r="H151" i="9"/>
  <c r="K151" i="9" s="1"/>
  <c r="H147" i="9"/>
  <c r="K147" i="9" s="1"/>
  <c r="D56" i="9"/>
  <c r="D99" i="9"/>
  <c r="D55" i="9"/>
  <c r="D36" i="9"/>
  <c r="D38" i="10" s="1"/>
  <c r="D32" i="9"/>
  <c r="D34" i="10" s="1"/>
  <c r="D28" i="9"/>
  <c r="D24" i="9"/>
  <c r="D20" i="9"/>
  <c r="D22" i="10" s="1"/>
  <c r="D16" i="9"/>
  <c r="D93" i="9"/>
  <c r="D95" i="10" s="1"/>
  <c r="D89" i="9"/>
  <c r="G103" i="9"/>
  <c r="K121" i="9" s="1"/>
  <c r="D94" i="9"/>
  <c r="D83" i="9"/>
  <c r="D85" i="10" s="1"/>
  <c r="D82" i="9"/>
  <c r="D81" i="9"/>
  <c r="D80" i="9"/>
  <c r="D82" i="10" s="1"/>
  <c r="D79" i="9"/>
  <c r="D81" i="10" s="1"/>
  <c r="D78" i="9"/>
  <c r="D80" i="10" s="1"/>
  <c r="D77" i="9"/>
  <c r="D79" i="10" s="1"/>
  <c r="D76" i="9"/>
  <c r="D75" i="9"/>
  <c r="D74" i="9"/>
  <c r="D73" i="9"/>
  <c r="D72" i="9"/>
  <c r="D71" i="9"/>
  <c r="D70" i="9"/>
  <c r="D72" i="10" s="1"/>
  <c r="D69" i="9"/>
  <c r="D68" i="9"/>
  <c r="D70" i="10" s="1"/>
  <c r="D67" i="9"/>
  <c r="D66" i="9"/>
  <c r="D65" i="9"/>
  <c r="D64" i="9"/>
  <c r="D66" i="10" s="1"/>
  <c r="D63" i="9"/>
  <c r="D62" i="9"/>
  <c r="D61" i="9"/>
  <c r="D60" i="9"/>
  <c r="D62" i="10" s="1"/>
  <c r="D59" i="9"/>
  <c r="D98" i="9"/>
  <c r="D90" i="9"/>
  <c r="D92" i="10" s="1"/>
  <c r="D86" i="9"/>
  <c r="D88" i="10" s="1"/>
  <c r="D44" i="9"/>
  <c r="D46" i="10" s="1"/>
  <c r="D43" i="9"/>
  <c r="D11" i="9"/>
  <c r="D13" i="10" s="1"/>
  <c r="D10" i="9"/>
  <c r="D12" i="10" s="1"/>
  <c r="D9" i="9"/>
  <c r="D11" i="10" s="1"/>
  <c r="D8" i="9"/>
  <c r="D7" i="9"/>
  <c r="D100" i="9"/>
  <c r="D102" i="10" s="1"/>
  <c r="D88" i="9"/>
  <c r="D91" i="9"/>
  <c r="D84" i="9"/>
  <c r="D86" i="10" s="1"/>
  <c r="D42" i="9"/>
  <c r="D44" i="10" s="1"/>
  <c r="D87" i="9"/>
  <c r="D39" i="9"/>
  <c r="D35" i="9"/>
  <c r="D31" i="9"/>
  <c r="D33" i="10" s="1"/>
  <c r="D27" i="9"/>
  <c r="D23" i="9"/>
  <c r="D19" i="9"/>
  <c r="D21" i="10" s="1"/>
  <c r="D15" i="9"/>
  <c r="D17" i="10" s="1"/>
  <c r="W7" i="9"/>
  <c r="D45" i="9"/>
  <c r="D47" i="10" s="1"/>
  <c r="D57" i="9"/>
  <c r="D59" i="10" s="1"/>
  <c r="D95" i="9"/>
  <c r="D97" i="10" s="1"/>
  <c r="D58" i="9"/>
  <c r="D49" i="9"/>
  <c r="D51" i="10" s="1"/>
  <c r="D48" i="9"/>
  <c r="D50" i="10" s="1"/>
  <c r="D85" i="9"/>
  <c r="D47" i="9"/>
  <c r="D51" i="9"/>
  <c r="D38" i="9"/>
  <c r="D40" i="10" s="1"/>
  <c r="D34" i="9"/>
  <c r="D36" i="10" s="1"/>
  <c r="D30" i="9"/>
  <c r="D26" i="9"/>
  <c r="D28" i="10" s="1"/>
  <c r="D22" i="9"/>
  <c r="D18" i="9"/>
  <c r="D20" i="10" s="1"/>
  <c r="D14" i="9"/>
  <c r="D46" i="9"/>
  <c r="D48" i="10" s="1"/>
  <c r="D40" i="9"/>
  <c r="H138" i="9" a="1"/>
  <c r="H161" i="9" a="1"/>
  <c r="H156" i="9" a="1"/>
  <c r="H159" i="9" a="1"/>
  <c r="H137" i="9" a="1"/>
  <c r="H136" i="9" a="1"/>
  <c r="H140" i="9" a="1"/>
  <c r="H163" i="9" a="1"/>
  <c r="H158" i="9" a="1"/>
  <c r="H160" i="9" a="1"/>
  <c r="H135" i="9" a="1"/>
  <c r="H155" i="9" a="1"/>
  <c r="H162" i="9" a="1"/>
  <c r="H157" i="9" a="1"/>
  <c r="H139" i="9" a="1"/>
  <c r="H164" i="9" a="1"/>
  <c r="D94" i="10" l="1"/>
  <c r="D87" i="10"/>
  <c r="D29" i="10"/>
  <c r="D89" i="10"/>
  <c r="D90" i="10"/>
  <c r="D61" i="10"/>
  <c r="D65" i="10"/>
  <c r="D69" i="10"/>
  <c r="D77" i="10"/>
  <c r="D30" i="10"/>
  <c r="D19" i="10"/>
  <c r="D98" i="10"/>
  <c r="D99" i="10"/>
  <c r="D14" i="10"/>
  <c r="D56" i="10"/>
  <c r="D53" i="10"/>
  <c r="D37" i="10"/>
  <c r="D9" i="10"/>
  <c r="D63" i="10"/>
  <c r="D67" i="10"/>
  <c r="D71" i="10"/>
  <c r="D75" i="10"/>
  <c r="D83" i="10"/>
  <c r="D23" i="10"/>
  <c r="D15" i="10"/>
  <c r="D16" i="10"/>
  <c r="D32" i="10"/>
  <c r="D49" i="10"/>
  <c r="D60" i="10"/>
  <c r="D25" i="10"/>
  <c r="D41" i="10"/>
  <c r="D93" i="10"/>
  <c r="D10" i="10"/>
  <c r="D100" i="10"/>
  <c r="D68" i="10"/>
  <c r="D76" i="10"/>
  <c r="D91" i="10"/>
  <c r="D26" i="10"/>
  <c r="D31" i="10"/>
  <c r="D52" i="10"/>
  <c r="D57" i="10"/>
  <c r="D84" i="10"/>
  <c r="D39" i="10"/>
  <c r="D45" i="10"/>
  <c r="D64" i="10"/>
  <c r="D73" i="10"/>
  <c r="D101" i="10"/>
  <c r="D42" i="10"/>
  <c r="D24" i="10"/>
  <c r="D74" i="10"/>
  <c r="D78" i="10"/>
  <c r="D96" i="10"/>
  <c r="D18" i="10"/>
  <c r="D58" i="10"/>
  <c r="D43" i="10"/>
  <c r="H139" i="9"/>
  <c r="K139" i="9" s="1"/>
  <c r="H135" i="9"/>
  <c r="K135" i="9" s="1"/>
  <c r="H138" i="9"/>
  <c r="K138" i="9" s="1"/>
  <c r="H137" i="9"/>
  <c r="K137" i="9" s="1"/>
  <c r="H140" i="9"/>
  <c r="K140" i="9" s="1"/>
  <c r="H136" i="9"/>
  <c r="K136" i="9" s="1"/>
  <c r="K124" i="9"/>
  <c r="K125" i="9"/>
  <c r="K128" i="9"/>
  <c r="K127" i="9"/>
  <c r="K120" i="9"/>
  <c r="K122" i="9"/>
  <c r="K126" i="9"/>
  <c r="K119" i="9"/>
  <c r="K123" i="9"/>
  <c r="H163" i="9"/>
  <c r="K163" i="9" s="1"/>
  <c r="H155" i="9"/>
  <c r="K155" i="9" s="1"/>
  <c r="H164" i="9"/>
  <c r="K164" i="9" s="1"/>
  <c r="H160" i="9"/>
  <c r="K160" i="9" s="1"/>
  <c r="H159" i="9"/>
  <c r="K159" i="9" s="1"/>
  <c r="H156" i="9"/>
  <c r="K156" i="9" s="1"/>
  <c r="H162" i="9"/>
  <c r="K162" i="9" s="1"/>
  <c r="H161" i="9"/>
  <c r="K161" i="9" s="1"/>
  <c r="H158" i="9"/>
  <c r="K158" i="9" s="1"/>
  <c r="H157" i="9"/>
  <c r="K157" i="9" s="1"/>
  <c r="W12" i="1" l="1"/>
  <c r="W14" i="1"/>
  <c r="W15" i="1"/>
  <c r="Y12" i="1" l="1"/>
  <c r="Y15" i="1"/>
  <c r="Z15" i="1"/>
  <c r="Y14" i="1"/>
  <c r="Z14" i="1" s="1"/>
  <c r="Z12" i="1"/>
  <c r="W27" i="1"/>
  <c r="W23" i="1"/>
  <c r="W11" i="1"/>
  <c r="W22" i="1"/>
  <c r="W20" i="1"/>
  <c r="Y27" i="1" l="1"/>
  <c r="Z27" i="1" s="1"/>
  <c r="Y11" i="1"/>
  <c r="Z11" i="1" s="1"/>
  <c r="Y20" i="1"/>
  <c r="Z20" i="1" s="1"/>
  <c r="Y22" i="1"/>
  <c r="Y23" i="1"/>
  <c r="Z23" i="1" l="1"/>
  <c r="Z22" i="1"/>
  <c r="AB41" i="1" l="1"/>
  <c r="AB37" i="1"/>
  <c r="AB40" i="1"/>
  <c r="AB36" i="1"/>
  <c r="AB42" i="1"/>
  <c r="AB43" i="1"/>
  <c r="AB44" i="1"/>
  <c r="AB35" i="1"/>
  <c r="AB39" i="1"/>
  <c r="AB34" i="1"/>
  <c r="AB38" i="1"/>
  <c r="AL11" i="1" l="1"/>
  <c r="K7" i="4" l="1"/>
  <c r="C17" i="4" a="1"/>
  <c r="C17" i="4" s="1"/>
  <c r="E17" i="4" a="1"/>
  <c r="E17" i="4" s="1"/>
  <c r="F17" i="4" a="1"/>
  <c r="F17" i="4" s="1"/>
  <c r="G17" i="4" a="1"/>
  <c r="G17" i="4" s="1"/>
  <c r="H17" i="4" a="1"/>
  <c r="H17" i="4" s="1"/>
  <c r="I17" i="4" a="1"/>
  <c r="I17" i="4" s="1"/>
  <c r="J17" i="4" a="1"/>
  <c r="J17" i="4" s="1"/>
  <c r="K17" i="4" a="1"/>
  <c r="K17" i="4" s="1"/>
  <c r="L17" i="4" a="1"/>
  <c r="L17" i="4" s="1"/>
  <c r="M17" i="4" a="1"/>
  <c r="M17" i="4" s="1"/>
  <c r="N17" i="4" a="1"/>
  <c r="N17" i="4" s="1"/>
  <c r="O17" i="4" a="1"/>
  <c r="O17" i="4" s="1"/>
  <c r="P17" i="4" a="1"/>
  <c r="P17" i="4" s="1"/>
  <c r="Q17" i="4" a="1"/>
  <c r="Q17" i="4" s="1"/>
  <c r="R17" i="4" a="1"/>
  <c r="R17" i="4" s="1"/>
  <c r="S17" i="4" a="1"/>
  <c r="S17" i="4" s="1"/>
  <c r="T17" i="4" a="1"/>
  <c r="T17" i="4" s="1"/>
  <c r="U17" i="4" a="1"/>
  <c r="U17" i="4" s="1"/>
  <c r="V17" i="4" a="1"/>
  <c r="V17" i="4" s="1"/>
  <c r="W17" i="4" a="1"/>
  <c r="W17" i="4" s="1"/>
  <c r="X17" i="4" a="1"/>
  <c r="X17" i="4" s="1"/>
  <c r="Y17" i="4" a="1"/>
  <c r="Y17" i="4" s="1"/>
  <c r="Z17" i="4" a="1"/>
  <c r="Z17" i="4" s="1"/>
  <c r="AA17" i="4" a="1"/>
  <c r="AA17" i="4" s="1"/>
  <c r="AB17" i="4" a="1"/>
  <c r="AB17" i="4" s="1"/>
  <c r="AC17" i="4" a="1"/>
  <c r="AC17" i="4" s="1"/>
  <c r="AE17" i="4" a="1"/>
  <c r="AE17" i="4" s="1"/>
  <c r="AG17" i="4" a="1"/>
  <c r="AG17" i="4" s="1"/>
  <c r="AH17" i="4" a="1"/>
  <c r="AH17" i="4" s="1"/>
  <c r="AI17" i="4" a="1"/>
  <c r="AI17" i="4" s="1"/>
  <c r="AJ17" i="4" a="1"/>
  <c r="AJ17" i="4" s="1"/>
  <c r="AK17" i="4" a="1"/>
  <c r="AK17" i="4" s="1"/>
  <c r="AL17" i="4" a="1"/>
  <c r="AL17" i="4" s="1"/>
  <c r="AM17" i="4" a="1"/>
  <c r="AM17" i="4" s="1"/>
  <c r="AN17" i="4" a="1"/>
  <c r="AN17" i="4" s="1"/>
  <c r="AO17" i="4" a="1"/>
  <c r="AO17" i="4" s="1"/>
  <c r="AP17" i="4" a="1"/>
  <c r="AP17" i="4" s="1"/>
  <c r="AQ17" i="4" a="1"/>
  <c r="AQ17" i="4" s="1"/>
  <c r="AR17" i="4" a="1"/>
  <c r="AR17" i="4" s="1"/>
  <c r="AS17" i="4" a="1"/>
  <c r="AS17" i="4" s="1"/>
  <c r="AT17" i="4" a="1"/>
  <c r="AT17" i="4" s="1"/>
  <c r="AU17" i="4" a="1"/>
  <c r="AU17" i="4" s="1"/>
  <c r="AV17" i="4" a="1"/>
  <c r="AV17" i="4" s="1"/>
  <c r="AW17" i="4" a="1"/>
  <c r="AW17" i="4" s="1"/>
  <c r="AX17" i="4" a="1"/>
  <c r="AX17" i="4" s="1"/>
  <c r="AY17" i="4" a="1"/>
  <c r="AY17" i="4" s="1"/>
  <c r="AZ17" i="4" a="1"/>
  <c r="AZ17" i="4" s="1"/>
  <c r="BA17" i="4" a="1"/>
  <c r="BA17" i="4" s="1"/>
  <c r="BB17" i="4" a="1"/>
  <c r="BB17" i="4" s="1"/>
  <c r="BC17" i="4" a="1"/>
  <c r="BC17" i="4" s="1"/>
  <c r="BD17" i="4" a="1"/>
  <c r="BD17" i="4" s="1"/>
  <c r="BE17" i="4" a="1"/>
  <c r="BE17" i="4" s="1"/>
  <c r="BF17" i="4" a="1"/>
  <c r="BF17" i="4" s="1"/>
  <c r="BG17" i="4" a="1"/>
  <c r="BG17" i="4" s="1"/>
  <c r="BH17" i="4" a="1"/>
  <c r="BH17" i="4" s="1"/>
  <c r="BI17" i="4" a="1"/>
  <c r="BI17" i="4" s="1"/>
  <c r="K9" i="4" a="1"/>
  <c r="K9" i="4" s="1"/>
  <c r="K11" i="4" a="1"/>
  <c r="K11" i="4" s="1"/>
  <c r="K12" i="4" a="1"/>
  <c r="K12" i="4" s="1"/>
  <c r="K13" i="4" a="1"/>
  <c r="K13" i="4" s="1"/>
  <c r="K14" i="4" a="1"/>
  <c r="K14" i="4" s="1"/>
  <c r="K15" i="4" a="1"/>
  <c r="K15" i="4" s="1"/>
  <c r="K16" i="4" a="1"/>
  <c r="K16" i="4" s="1"/>
  <c r="K18" i="4" a="1"/>
  <c r="K18" i="4" s="1"/>
  <c r="K19" i="4" a="1"/>
  <c r="K19" i="4" s="1"/>
  <c r="K20" i="4" a="1"/>
  <c r="K20" i="4" s="1"/>
  <c r="K21" i="4" a="1"/>
  <c r="K21" i="4" s="1"/>
  <c r="K22" i="4" a="1"/>
  <c r="K22" i="4" s="1"/>
  <c r="K23" i="4" a="1"/>
  <c r="K23" i="4" s="1"/>
  <c r="K24" i="4" a="1"/>
  <c r="K24" i="4" s="1"/>
  <c r="K25" i="4" a="1"/>
  <c r="K25" i="4" s="1"/>
  <c r="K26" i="4" a="1"/>
  <c r="K26" i="4" s="1"/>
  <c r="K27" i="4" a="1"/>
  <c r="K27" i="4" s="1"/>
  <c r="K28" i="4" a="1"/>
  <c r="K28" i="4" s="1"/>
  <c r="K29" i="4" a="1"/>
  <c r="K29" i="4" s="1"/>
  <c r="K30" i="4" a="1"/>
  <c r="K30" i="4" s="1"/>
  <c r="K31" i="4" a="1"/>
  <c r="K31" i="4" s="1"/>
  <c r="K32" i="4" a="1"/>
  <c r="K32" i="4" s="1"/>
  <c r="K33" i="4" a="1"/>
  <c r="K33" i="4" s="1"/>
  <c r="K34" i="4" a="1"/>
  <c r="K34" i="4" s="1"/>
  <c r="K35" i="4" a="1"/>
  <c r="K35" i="4" s="1"/>
  <c r="K37" i="4" a="1"/>
  <c r="K37" i="4" s="1"/>
  <c r="K39" i="4" a="1"/>
  <c r="K39" i="4" s="1"/>
  <c r="K40" i="4" a="1"/>
  <c r="K40" i="4" s="1"/>
  <c r="K41" i="4" a="1"/>
  <c r="K41" i="4" s="1"/>
  <c r="K42" i="4" a="1"/>
  <c r="K42" i="4" s="1"/>
  <c r="K43" i="4" a="1"/>
  <c r="K43" i="4" s="1"/>
  <c r="K44" i="4" a="1"/>
  <c r="K44" i="4" s="1"/>
  <c r="K45" i="4" a="1"/>
  <c r="K45" i="4" s="1"/>
  <c r="K46" i="4" a="1"/>
  <c r="K46" i="4" s="1"/>
  <c r="K47" i="4" a="1"/>
  <c r="K47" i="4" s="1"/>
  <c r="K48" i="4" a="1"/>
  <c r="K48" i="4" s="1"/>
  <c r="K49" i="4" a="1"/>
  <c r="K49" i="4" s="1"/>
  <c r="K50" i="4" a="1"/>
  <c r="K50" i="4" s="1"/>
  <c r="K51" i="4" a="1"/>
  <c r="K51" i="4" s="1"/>
  <c r="K52" i="4" a="1"/>
  <c r="K52" i="4" s="1"/>
  <c r="K53" i="4" a="1"/>
  <c r="K53" i="4" s="1"/>
  <c r="K54" i="4" a="1"/>
  <c r="K54" i="4" s="1"/>
  <c r="K55" i="4" a="1"/>
  <c r="K55" i="4" s="1"/>
  <c r="K56" i="4" a="1"/>
  <c r="K56" i="4" s="1"/>
  <c r="K57" i="4" a="1"/>
  <c r="K57" i="4" s="1"/>
  <c r="K58" i="4" a="1"/>
  <c r="K58" i="4" s="1"/>
  <c r="K59" i="4" a="1"/>
  <c r="K59" i="4" s="1"/>
  <c r="K60" i="4" a="1"/>
  <c r="K60" i="4" s="1"/>
  <c r="K61" i="4" a="1"/>
  <c r="K61" i="4" s="1"/>
  <c r="K62" i="4" a="1"/>
  <c r="K62" i="4" s="1"/>
  <c r="K63" i="4" a="1"/>
  <c r="K63" i="4" s="1"/>
  <c r="K64" i="4" a="1"/>
  <c r="K64" i="4" s="1"/>
  <c r="K65" i="4" a="1"/>
  <c r="K65" i="4" s="1"/>
  <c r="K66" i="4" a="1"/>
  <c r="K66" i="4" s="1"/>
  <c r="K67" i="4" a="1"/>
  <c r="K67" i="4" s="1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E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C73" i="4"/>
  <c r="E73" i="4"/>
  <c r="F73" i="4"/>
  <c r="G73" i="4"/>
  <c r="H73" i="4"/>
  <c r="I73" i="4"/>
  <c r="J73" i="4"/>
  <c r="K73" i="4"/>
  <c r="BJ17" i="4"/>
  <c r="J9" i="4" a="1"/>
  <c r="J9" i="4" s="1"/>
  <c r="J11" i="4" a="1"/>
  <c r="J11" i="4" s="1"/>
  <c r="J12" i="4" a="1"/>
  <c r="J12" i="4" s="1"/>
  <c r="J13" i="4" a="1"/>
  <c r="J13" i="4" s="1"/>
  <c r="J14" i="4" a="1"/>
  <c r="J14" i="4" s="1"/>
  <c r="J15" i="4" a="1"/>
  <c r="J15" i="4" s="1"/>
  <c r="J16" i="4" a="1"/>
  <c r="J16" i="4" s="1"/>
  <c r="J18" i="4" a="1"/>
  <c r="J18" i="4" s="1"/>
  <c r="J19" i="4" a="1"/>
  <c r="J19" i="4" s="1"/>
  <c r="J20" i="4" a="1"/>
  <c r="J20" i="4" s="1"/>
  <c r="J21" i="4" a="1"/>
  <c r="J21" i="4" s="1"/>
  <c r="J22" i="4" a="1"/>
  <c r="J22" i="4" s="1"/>
  <c r="J23" i="4" a="1"/>
  <c r="J23" i="4" s="1"/>
  <c r="J24" i="4" a="1"/>
  <c r="J24" i="4" s="1"/>
  <c r="J25" i="4" a="1"/>
  <c r="J25" i="4" s="1"/>
  <c r="J26" i="4" a="1"/>
  <c r="J26" i="4" s="1"/>
  <c r="J27" i="4" a="1"/>
  <c r="J27" i="4" s="1"/>
  <c r="J28" i="4" a="1"/>
  <c r="J28" i="4" s="1"/>
  <c r="J29" i="4" a="1"/>
  <c r="J29" i="4" s="1"/>
  <c r="J30" i="4" a="1"/>
  <c r="J30" i="4" s="1"/>
  <c r="J31" i="4" a="1"/>
  <c r="J31" i="4" s="1"/>
  <c r="J32" i="4" a="1"/>
  <c r="J32" i="4" s="1"/>
  <c r="J33" i="4" a="1"/>
  <c r="J33" i="4" s="1"/>
  <c r="J34" i="4" a="1"/>
  <c r="J34" i="4" s="1"/>
  <c r="J35" i="4" a="1"/>
  <c r="J35" i="4" s="1"/>
  <c r="J37" i="4" a="1"/>
  <c r="J37" i="4" s="1"/>
  <c r="J39" i="4" a="1"/>
  <c r="J39" i="4" s="1"/>
  <c r="J40" i="4" a="1"/>
  <c r="J40" i="4" s="1"/>
  <c r="J41" i="4" a="1"/>
  <c r="J41" i="4" s="1"/>
  <c r="J42" i="4" a="1"/>
  <c r="J42" i="4" s="1"/>
  <c r="J43" i="4" a="1"/>
  <c r="J43" i="4" s="1"/>
  <c r="J44" i="4" a="1"/>
  <c r="J44" i="4" s="1"/>
  <c r="J45" i="4" a="1"/>
  <c r="J45" i="4" s="1"/>
  <c r="J46" i="4" a="1"/>
  <c r="J46" i="4" s="1"/>
  <c r="J47" i="4" a="1"/>
  <c r="J47" i="4" s="1"/>
  <c r="J48" i="4" a="1"/>
  <c r="J48" i="4" s="1"/>
  <c r="J49" i="4" a="1"/>
  <c r="J49" i="4" s="1"/>
  <c r="J50" i="4" a="1"/>
  <c r="J50" i="4" s="1"/>
  <c r="J51" i="4" a="1"/>
  <c r="J51" i="4" s="1"/>
  <c r="J52" i="4" a="1"/>
  <c r="J52" i="4" s="1"/>
  <c r="J53" i="4" a="1"/>
  <c r="J53" i="4" s="1"/>
  <c r="J54" i="4" a="1"/>
  <c r="J54" i="4" s="1"/>
  <c r="J55" i="4" a="1"/>
  <c r="J55" i="4" s="1"/>
  <c r="J56" i="4" a="1"/>
  <c r="J56" i="4" s="1"/>
  <c r="J57" i="4" a="1"/>
  <c r="J57" i="4" s="1"/>
  <c r="J58" i="4" a="1"/>
  <c r="J58" i="4" s="1"/>
  <c r="J59" i="4" a="1"/>
  <c r="J59" i="4" s="1"/>
  <c r="J60" i="4" a="1"/>
  <c r="J60" i="4" s="1"/>
  <c r="J61" i="4" a="1"/>
  <c r="J61" i="4" s="1"/>
  <c r="J62" i="4" a="1"/>
  <c r="J62" i="4" s="1"/>
  <c r="J63" i="4" a="1"/>
  <c r="J63" i="4" s="1"/>
  <c r="J64" i="4" a="1"/>
  <c r="J64" i="4" s="1"/>
  <c r="J65" i="4" a="1"/>
  <c r="J65" i="4" s="1"/>
  <c r="J66" i="4" a="1"/>
  <c r="J66" i="4" s="1"/>
  <c r="J67" i="4" a="1"/>
  <c r="J67" i="4" s="1"/>
  <c r="R26" i="3" a="1"/>
  <c r="R26" i="3" s="1"/>
  <c r="Q26" i="3" a="1"/>
  <c r="Q26" i="3" s="1"/>
  <c r="M26" i="3"/>
  <c r="L26" i="3"/>
  <c r="K26" i="3"/>
  <c r="W41" i="1"/>
  <c r="AP41" i="1" s="1"/>
  <c r="Z41" i="1"/>
  <c r="AA41" i="1"/>
  <c r="AL41" i="1"/>
  <c r="AM41" i="1" s="1"/>
  <c r="D24" i="1"/>
  <c r="K79" i="4" l="1"/>
  <c r="K82" i="4"/>
  <c r="K88" i="4"/>
  <c r="G85" i="4"/>
  <c r="BI79" i="4"/>
  <c r="BI82" i="4"/>
  <c r="BI88" i="4"/>
  <c r="BE82" i="4"/>
  <c r="BE88" i="4"/>
  <c r="BE85" i="4"/>
  <c r="AW79" i="4"/>
  <c r="AS82" i="4"/>
  <c r="AS88" i="4"/>
  <c r="AS85" i="4"/>
  <c r="AO82" i="4"/>
  <c r="AO79" i="4"/>
  <c r="AO85" i="4"/>
  <c r="AO88" i="4"/>
  <c r="AK79" i="4"/>
  <c r="AA88" i="4"/>
  <c r="S82" i="4"/>
  <c r="S85" i="4"/>
  <c r="S79" i="4"/>
  <c r="S88" i="4"/>
  <c r="O79" i="4"/>
  <c r="O82" i="4"/>
  <c r="O88" i="4"/>
  <c r="O85" i="4"/>
  <c r="J88" i="4"/>
  <c r="J85" i="4"/>
  <c r="J79" i="4"/>
  <c r="J82" i="4"/>
  <c r="BH82" i="4"/>
  <c r="BH88" i="4"/>
  <c r="BH85" i="4"/>
  <c r="BD88" i="4"/>
  <c r="AV88" i="4"/>
  <c r="AV79" i="4"/>
  <c r="AV82" i="4"/>
  <c r="AR79" i="4"/>
  <c r="AN79" i="4"/>
  <c r="AN82" i="4"/>
  <c r="AN85" i="4"/>
  <c r="AN88" i="4"/>
  <c r="AJ88" i="4"/>
  <c r="AE85" i="4"/>
  <c r="AE79" i="4"/>
  <c r="AE88" i="4"/>
  <c r="Z85" i="4"/>
  <c r="Z79" i="4"/>
  <c r="Z88" i="4"/>
  <c r="Z82" i="4"/>
  <c r="V82" i="4"/>
  <c r="N88" i="4"/>
  <c r="N85" i="4"/>
  <c r="I79" i="4"/>
  <c r="E82" i="4"/>
  <c r="E85" i="4"/>
  <c r="E88" i="4"/>
  <c r="BG88" i="4"/>
  <c r="BG85" i="4"/>
  <c r="BG79" i="4"/>
  <c r="BC82" i="4"/>
  <c r="BC88" i="4"/>
  <c r="BC85" i="4"/>
  <c r="AY82" i="4"/>
  <c r="AY88" i="4"/>
  <c r="AY85" i="4"/>
  <c r="AU82" i="4"/>
  <c r="AU88" i="4"/>
  <c r="AU79" i="4"/>
  <c r="AQ79" i="4"/>
  <c r="AQ82" i="4"/>
  <c r="AQ88" i="4"/>
  <c r="AM88" i="4"/>
  <c r="AM82" i="4"/>
  <c r="AM85" i="4"/>
  <c r="AC79" i="4"/>
  <c r="Y88" i="4"/>
  <c r="Y85" i="4"/>
  <c r="Y79" i="4"/>
  <c r="Q79" i="4"/>
  <c r="H82" i="4"/>
  <c r="H88" i="4"/>
  <c r="H85" i="4"/>
  <c r="C82" i="4"/>
  <c r="C88" i="4"/>
  <c r="C85" i="4"/>
  <c r="BF88" i="4"/>
  <c r="BB88" i="4"/>
  <c r="AP79" i="4"/>
  <c r="AL79" i="4"/>
  <c r="AH88" i="4"/>
  <c r="AH85" i="4"/>
  <c r="AB88" i="4"/>
  <c r="P85" i="4"/>
  <c r="P82" i="4"/>
  <c r="P88" i="4"/>
  <c r="I86" i="4"/>
  <c r="I83" i="4"/>
  <c r="I85" i="4" s="1"/>
  <c r="E86" i="4"/>
  <c r="E83" i="4"/>
  <c r="BG86" i="4"/>
  <c r="BG83" i="4"/>
  <c r="BC86" i="4"/>
  <c r="BC83" i="4"/>
  <c r="AY86" i="4"/>
  <c r="AY83" i="4"/>
  <c r="AU86" i="4"/>
  <c r="AU83" i="4"/>
  <c r="AU85" i="4" s="1"/>
  <c r="AQ86" i="4"/>
  <c r="AQ83" i="4"/>
  <c r="AM86" i="4"/>
  <c r="AM83" i="4"/>
  <c r="AI86" i="4"/>
  <c r="AI83" i="4"/>
  <c r="AC86" i="4"/>
  <c r="AC83" i="4"/>
  <c r="Y86" i="4"/>
  <c r="Y83" i="4"/>
  <c r="U86" i="4"/>
  <c r="U83" i="4"/>
  <c r="Q86" i="4"/>
  <c r="Q83" i="4"/>
  <c r="M86" i="4"/>
  <c r="M83" i="4"/>
  <c r="H86" i="4"/>
  <c r="H83" i="4"/>
  <c r="C86" i="4"/>
  <c r="C83" i="4"/>
  <c r="BF86" i="4"/>
  <c r="BF83" i="4"/>
  <c r="BF85" i="4" s="1"/>
  <c r="BB86" i="4"/>
  <c r="BB83" i="4"/>
  <c r="AX86" i="4"/>
  <c r="AX83" i="4"/>
  <c r="AT86" i="4"/>
  <c r="AT83" i="4"/>
  <c r="AP86" i="4"/>
  <c r="AP83" i="4"/>
  <c r="AL86" i="4"/>
  <c r="AL83" i="4"/>
  <c r="AH86" i="4"/>
  <c r="AH83" i="4"/>
  <c r="AB86" i="4"/>
  <c r="AB83" i="4"/>
  <c r="AB85" i="4" s="1"/>
  <c r="X86" i="4"/>
  <c r="X83" i="4"/>
  <c r="T86" i="4"/>
  <c r="T83" i="4"/>
  <c r="P86" i="4"/>
  <c r="P83" i="4"/>
  <c r="L86" i="4"/>
  <c r="L83" i="4"/>
  <c r="K74" i="4"/>
  <c r="K83" i="4"/>
  <c r="K86" i="4"/>
  <c r="G86" i="4"/>
  <c r="G88" i="4" s="1"/>
  <c r="G83" i="4"/>
  <c r="BI83" i="4"/>
  <c r="BI86" i="4"/>
  <c r="BE86" i="4"/>
  <c r="BE83" i="4"/>
  <c r="BA86" i="4"/>
  <c r="BA83" i="4"/>
  <c r="AW86" i="4"/>
  <c r="AW83" i="4"/>
  <c r="AS83" i="4"/>
  <c r="AS86" i="4"/>
  <c r="AO86" i="4"/>
  <c r="AO83" i="4"/>
  <c r="AK86" i="4"/>
  <c r="AK83" i="4"/>
  <c r="AG86" i="4"/>
  <c r="AG83" i="4"/>
  <c r="AA86" i="4"/>
  <c r="AA83" i="4"/>
  <c r="W86" i="4"/>
  <c r="W83" i="4"/>
  <c r="S83" i="4"/>
  <c r="S86" i="4"/>
  <c r="O86" i="4"/>
  <c r="O83" i="4"/>
  <c r="J86" i="4"/>
  <c r="J83" i="4"/>
  <c r="F86" i="4"/>
  <c r="F83" i="4"/>
  <c r="BH86" i="4"/>
  <c r="BH83" i="4"/>
  <c r="BD86" i="4"/>
  <c r="BD83" i="4"/>
  <c r="BD85" i="4" s="1"/>
  <c r="AZ86" i="4"/>
  <c r="AZ83" i="4"/>
  <c r="AV86" i="4"/>
  <c r="AV83" i="4"/>
  <c r="AR86" i="4"/>
  <c r="AR83" i="4"/>
  <c r="AN86" i="4"/>
  <c r="AN83" i="4"/>
  <c r="AJ86" i="4"/>
  <c r="AJ83" i="4"/>
  <c r="AE86" i="4"/>
  <c r="AE83" i="4"/>
  <c r="Z86" i="4"/>
  <c r="Z83" i="4"/>
  <c r="V86" i="4"/>
  <c r="V83" i="4"/>
  <c r="R86" i="4"/>
  <c r="R83" i="4"/>
  <c r="N86" i="4"/>
  <c r="N83" i="4"/>
  <c r="K80" i="4"/>
  <c r="K77" i="4"/>
  <c r="N26" i="3"/>
  <c r="AQ41" i="1"/>
  <c r="AL35" i="1"/>
  <c r="W35" i="1"/>
  <c r="Z35" i="1"/>
  <c r="R85" i="4" l="1"/>
  <c r="AA85" i="4"/>
  <c r="AC88" i="4"/>
  <c r="T85" i="4"/>
  <c r="AD93" i="4"/>
  <c r="AI88" i="4"/>
  <c r="AV85" i="4"/>
  <c r="F85" i="4"/>
  <c r="AG85" i="4"/>
  <c r="AX88" i="4"/>
  <c r="I88" i="4"/>
  <c r="T88" i="4"/>
  <c r="X88" i="4"/>
  <c r="AW88" i="4"/>
  <c r="AZ85" i="4"/>
  <c r="AK85" i="4"/>
  <c r="AT88" i="4"/>
  <c r="M88" i="4"/>
  <c r="V85" i="4"/>
  <c r="AP88" i="4"/>
  <c r="V88" i="4"/>
  <c r="F88" i="4"/>
  <c r="AG88" i="4"/>
  <c r="AL85" i="4"/>
  <c r="AT85" i="4"/>
  <c r="BB85" i="4"/>
  <c r="AK88" i="4"/>
  <c r="BI85" i="4"/>
  <c r="AP85" i="4"/>
  <c r="AX85" i="4"/>
  <c r="AQ85" i="4"/>
  <c r="W85" i="4"/>
  <c r="AW85" i="4"/>
  <c r="Q88" i="4"/>
  <c r="AB90" i="4"/>
  <c r="AX90" i="4"/>
  <c r="BF90" i="4"/>
  <c r="J90" i="4"/>
  <c r="AO90" i="4"/>
  <c r="BA90" i="4"/>
  <c r="W88" i="4"/>
  <c r="L85" i="4"/>
  <c r="M85" i="4"/>
  <c r="U85" i="4"/>
  <c r="AC85" i="4"/>
  <c r="AJ85" i="4"/>
  <c r="AR85" i="4"/>
  <c r="BA85" i="4"/>
  <c r="L88" i="4"/>
  <c r="AL88" i="4"/>
  <c r="U88" i="4"/>
  <c r="R88" i="4"/>
  <c r="AR88" i="4"/>
  <c r="AZ88" i="4"/>
  <c r="BA88" i="4"/>
  <c r="K85" i="4"/>
  <c r="X85" i="4"/>
  <c r="Q85" i="4"/>
  <c r="AI85" i="4"/>
  <c r="AT90" i="4"/>
  <c r="AT76" i="4"/>
  <c r="AQ90" i="4"/>
  <c r="AQ76" i="4"/>
  <c r="BC76" i="4"/>
  <c r="BC90" i="4"/>
  <c r="N90" i="4"/>
  <c r="V90" i="4"/>
  <c r="Z90" i="4"/>
  <c r="AE76" i="4"/>
  <c r="AE90" i="4"/>
  <c r="F90" i="4"/>
  <c r="W90" i="4"/>
  <c r="AS76" i="4"/>
  <c r="AS90" i="4"/>
  <c r="P90" i="4"/>
  <c r="P76" i="4"/>
  <c r="C76" i="4"/>
  <c r="C90" i="4"/>
  <c r="M90" i="4"/>
  <c r="Y90" i="4"/>
  <c r="AZ90" i="4"/>
  <c r="S90" i="4"/>
  <c r="AA90" i="4"/>
  <c r="AA76" i="4"/>
  <c r="BE76" i="4"/>
  <c r="BE90" i="4"/>
  <c r="L90" i="4"/>
  <c r="T90" i="4"/>
  <c r="X90" i="4"/>
  <c r="X76" i="4"/>
  <c r="AL76" i="4"/>
  <c r="AL90" i="4"/>
  <c r="BB90" i="4"/>
  <c r="Q76" i="4"/>
  <c r="Q90" i="4"/>
  <c r="U90" i="4"/>
  <c r="AC90" i="4"/>
  <c r="AI76" i="4"/>
  <c r="AI90" i="4"/>
  <c r="AM90" i="4"/>
  <c r="AM76" i="4"/>
  <c r="AU90" i="4"/>
  <c r="AU76" i="4"/>
  <c r="E90" i="4"/>
  <c r="E76" i="4"/>
  <c r="AJ90" i="4"/>
  <c r="AN90" i="4"/>
  <c r="AR76" i="4"/>
  <c r="AR90" i="4"/>
  <c r="BD90" i="4"/>
  <c r="O90" i="4"/>
  <c r="AG90" i="4"/>
  <c r="BI90" i="4"/>
  <c r="BI76" i="4"/>
  <c r="G76" i="4"/>
  <c r="G90" i="4"/>
  <c r="AH90" i="4"/>
  <c r="AH76" i="4"/>
  <c r="AP90" i="4"/>
  <c r="AP76" i="4"/>
  <c r="H76" i="4"/>
  <c r="H90" i="4"/>
  <c r="AY90" i="4"/>
  <c r="AY76" i="4"/>
  <c r="BG76" i="4"/>
  <c r="BG90" i="4"/>
  <c r="I76" i="4"/>
  <c r="I90" i="4"/>
  <c r="R90" i="4"/>
  <c r="R76" i="4"/>
  <c r="AV76" i="4"/>
  <c r="AV90" i="4"/>
  <c r="BH90" i="4"/>
  <c r="BH76" i="4"/>
  <c r="AK90" i="4"/>
  <c r="AK76" i="4"/>
  <c r="AW76" i="4"/>
  <c r="AW90" i="4"/>
  <c r="K76" i="4"/>
  <c r="K90" i="4"/>
  <c r="K89" i="4"/>
  <c r="D93" i="4"/>
  <c r="AF93" i="4"/>
  <c r="AL36" i="1"/>
  <c r="AL40" i="1"/>
  <c r="AL22" i="1"/>
  <c r="AL31" i="1"/>
  <c r="AL38" i="1"/>
  <c r="AL39" i="1"/>
  <c r="K91" i="4" l="1"/>
  <c r="AQ80" i="4"/>
  <c r="AQ74" i="4"/>
  <c r="AQ77" i="4"/>
  <c r="AQ7" i="4"/>
  <c r="AQ67" i="4" a="1"/>
  <c r="AQ67" i="4" s="1"/>
  <c r="AQ66" i="4" a="1"/>
  <c r="AQ66" i="4" s="1"/>
  <c r="AQ65" i="4" a="1"/>
  <c r="AQ65" i="4" s="1"/>
  <c r="AQ64" i="4" a="1"/>
  <c r="AQ64" i="4" s="1"/>
  <c r="AQ63" i="4" a="1"/>
  <c r="AQ63" i="4" s="1"/>
  <c r="AQ62" i="4" a="1"/>
  <c r="AQ62" i="4" s="1"/>
  <c r="AQ61" i="4" a="1"/>
  <c r="AQ61" i="4" s="1"/>
  <c r="AQ60" i="4" a="1"/>
  <c r="AQ60" i="4" s="1"/>
  <c r="AQ59" i="4" a="1"/>
  <c r="AQ59" i="4" s="1"/>
  <c r="AQ58" i="4" a="1"/>
  <c r="AQ58" i="4" s="1"/>
  <c r="AQ57" i="4" a="1"/>
  <c r="AQ57" i="4" s="1"/>
  <c r="AQ56" i="4" a="1"/>
  <c r="AQ56" i="4" s="1"/>
  <c r="AQ55" i="4" a="1"/>
  <c r="AQ55" i="4" s="1"/>
  <c r="AQ54" i="4" a="1"/>
  <c r="AQ54" i="4" s="1"/>
  <c r="AQ53" i="4" a="1"/>
  <c r="AQ53" i="4" s="1"/>
  <c r="AQ52" i="4" a="1"/>
  <c r="AQ52" i="4" s="1"/>
  <c r="AQ51" i="4" a="1"/>
  <c r="AQ51" i="4" s="1"/>
  <c r="AQ50" i="4" a="1"/>
  <c r="AQ50" i="4" s="1"/>
  <c r="AQ49" i="4" a="1"/>
  <c r="AQ49" i="4" s="1"/>
  <c r="AQ48" i="4" a="1"/>
  <c r="AQ48" i="4" s="1"/>
  <c r="AQ47" i="4" a="1"/>
  <c r="AQ47" i="4" s="1"/>
  <c r="AQ46" i="4" a="1"/>
  <c r="AQ46" i="4" s="1"/>
  <c r="AQ45" i="4" a="1"/>
  <c r="AQ45" i="4" s="1"/>
  <c r="AQ44" i="4" a="1"/>
  <c r="AQ44" i="4" s="1"/>
  <c r="AQ43" i="4" a="1"/>
  <c r="AQ43" i="4" s="1"/>
  <c r="AQ42" i="4" a="1"/>
  <c r="AQ42" i="4" s="1"/>
  <c r="AQ41" i="4" a="1"/>
  <c r="AQ41" i="4" s="1"/>
  <c r="AQ40" i="4" a="1"/>
  <c r="AQ40" i="4" s="1"/>
  <c r="AQ39" i="4" a="1"/>
  <c r="AQ39" i="4" s="1"/>
  <c r="AQ37" i="4" a="1"/>
  <c r="AQ37" i="4" s="1"/>
  <c r="AQ35" i="4" a="1"/>
  <c r="AQ35" i="4" s="1"/>
  <c r="AQ34" i="4" a="1"/>
  <c r="AQ34" i="4" s="1"/>
  <c r="AQ33" i="4" a="1"/>
  <c r="AQ33" i="4" s="1"/>
  <c r="AQ32" i="4" a="1"/>
  <c r="AQ32" i="4" s="1"/>
  <c r="AQ31" i="4" a="1"/>
  <c r="AQ31" i="4" s="1"/>
  <c r="AQ30" i="4" a="1"/>
  <c r="AQ30" i="4" s="1"/>
  <c r="AQ29" i="4" a="1"/>
  <c r="AQ29" i="4" s="1"/>
  <c r="AQ28" i="4" a="1"/>
  <c r="AQ28" i="4" s="1"/>
  <c r="AQ27" i="4" a="1"/>
  <c r="AQ27" i="4" s="1"/>
  <c r="AQ26" i="4" a="1"/>
  <c r="AQ26" i="4" s="1"/>
  <c r="AQ25" i="4" a="1"/>
  <c r="AQ25" i="4" s="1"/>
  <c r="AQ24" i="4" a="1"/>
  <c r="AQ24" i="4" s="1"/>
  <c r="AQ23" i="4" a="1"/>
  <c r="AQ23" i="4" s="1"/>
  <c r="AQ22" i="4" a="1"/>
  <c r="AQ22" i="4" s="1"/>
  <c r="AQ21" i="4" a="1"/>
  <c r="AQ21" i="4" s="1"/>
  <c r="AQ20" i="4" a="1"/>
  <c r="AQ20" i="4" s="1"/>
  <c r="AQ19" i="4" a="1"/>
  <c r="AQ19" i="4" s="1"/>
  <c r="AQ18" i="4" a="1"/>
  <c r="AQ18" i="4" s="1"/>
  <c r="AQ16" i="4" a="1"/>
  <c r="AQ16" i="4" s="1"/>
  <c r="AQ15" i="4" a="1"/>
  <c r="AQ15" i="4" s="1"/>
  <c r="AQ14" i="4" a="1"/>
  <c r="AQ14" i="4" s="1"/>
  <c r="AQ13" i="4" a="1"/>
  <c r="AQ13" i="4" s="1"/>
  <c r="AQ12" i="4" a="1"/>
  <c r="AQ12" i="4" s="1"/>
  <c r="AQ11" i="4" a="1"/>
  <c r="AQ11" i="4" s="1"/>
  <c r="AQ9" i="4" a="1"/>
  <c r="AQ9" i="4" s="1"/>
  <c r="BH74" i="4"/>
  <c r="BI74" i="4"/>
  <c r="BH77" i="4"/>
  <c r="BH79" i="4" s="1"/>
  <c r="BI77" i="4"/>
  <c r="BH80" i="4"/>
  <c r="BI80" i="4"/>
  <c r="BH7" i="4"/>
  <c r="BH67" i="4" a="1"/>
  <c r="BH67" i="4" s="1"/>
  <c r="BH66" i="4" a="1"/>
  <c r="BH66" i="4" s="1"/>
  <c r="BH65" i="4" a="1"/>
  <c r="BH65" i="4" s="1"/>
  <c r="BH64" i="4" a="1"/>
  <c r="BH64" i="4" s="1"/>
  <c r="BH63" i="4" a="1"/>
  <c r="BH63" i="4" s="1"/>
  <c r="BH62" i="4" a="1"/>
  <c r="BH62" i="4" s="1"/>
  <c r="BH61" i="4" a="1"/>
  <c r="BH61" i="4" s="1"/>
  <c r="BH60" i="4" a="1"/>
  <c r="BH60" i="4" s="1"/>
  <c r="BH59" i="4" a="1"/>
  <c r="BH59" i="4" s="1"/>
  <c r="BH58" i="4" a="1"/>
  <c r="BH58" i="4" s="1"/>
  <c r="BH57" i="4" a="1"/>
  <c r="BH57" i="4" s="1"/>
  <c r="BH56" i="4" a="1"/>
  <c r="BH56" i="4" s="1"/>
  <c r="BH55" i="4" a="1"/>
  <c r="BH55" i="4" s="1"/>
  <c r="BH54" i="4" a="1"/>
  <c r="BH54" i="4" s="1"/>
  <c r="BH53" i="4" a="1"/>
  <c r="BH53" i="4" s="1"/>
  <c r="BH52" i="4" a="1"/>
  <c r="BH52" i="4" s="1"/>
  <c r="BH51" i="4" a="1"/>
  <c r="BH51" i="4" s="1"/>
  <c r="BH50" i="4" a="1"/>
  <c r="BH50" i="4" s="1"/>
  <c r="BH49" i="4" a="1"/>
  <c r="BH49" i="4" s="1"/>
  <c r="BH48" i="4" a="1"/>
  <c r="BH48" i="4" s="1"/>
  <c r="BH47" i="4" a="1"/>
  <c r="BH47" i="4" s="1"/>
  <c r="BH46" i="4" a="1"/>
  <c r="BH46" i="4" s="1"/>
  <c r="BH45" i="4" a="1"/>
  <c r="BH45" i="4" s="1"/>
  <c r="BH44" i="4" a="1"/>
  <c r="BH44" i="4" s="1"/>
  <c r="BH43" i="4" a="1"/>
  <c r="BH43" i="4" s="1"/>
  <c r="BH42" i="4" a="1"/>
  <c r="BH42" i="4" s="1"/>
  <c r="BH41" i="4" a="1"/>
  <c r="BH41" i="4" s="1"/>
  <c r="BH40" i="4" a="1"/>
  <c r="BH40" i="4" s="1"/>
  <c r="BH39" i="4" a="1"/>
  <c r="BH39" i="4" s="1"/>
  <c r="BH37" i="4" a="1"/>
  <c r="BH37" i="4" s="1"/>
  <c r="BH35" i="4" a="1"/>
  <c r="BH35" i="4" s="1"/>
  <c r="BH34" i="4" a="1"/>
  <c r="BH34" i="4" s="1"/>
  <c r="BH33" i="4" a="1"/>
  <c r="BH33" i="4" s="1"/>
  <c r="BH32" i="4" a="1"/>
  <c r="BH32" i="4" s="1"/>
  <c r="BH31" i="4" a="1"/>
  <c r="BH31" i="4" s="1"/>
  <c r="BH30" i="4" a="1"/>
  <c r="BH30" i="4" s="1"/>
  <c r="BH29" i="4" a="1"/>
  <c r="BH29" i="4" s="1"/>
  <c r="BH28" i="4" a="1"/>
  <c r="BH28" i="4" s="1"/>
  <c r="BH27" i="4" a="1"/>
  <c r="BH27" i="4" s="1"/>
  <c r="BH26" i="4" a="1"/>
  <c r="BH26" i="4" s="1"/>
  <c r="BH25" i="4" a="1"/>
  <c r="BH25" i="4" s="1"/>
  <c r="BH24" i="4" a="1"/>
  <c r="BH24" i="4" s="1"/>
  <c r="BH23" i="4" a="1"/>
  <c r="BH23" i="4" s="1"/>
  <c r="BH22" i="4" a="1"/>
  <c r="BH22" i="4" s="1"/>
  <c r="BH21" i="4" a="1"/>
  <c r="BH21" i="4" s="1"/>
  <c r="BH20" i="4" a="1"/>
  <c r="BH20" i="4" s="1"/>
  <c r="BH19" i="4" a="1"/>
  <c r="BH19" i="4" s="1"/>
  <c r="BH18" i="4" a="1"/>
  <c r="BH18" i="4" s="1"/>
  <c r="BH16" i="4" a="1"/>
  <c r="BH16" i="4" s="1"/>
  <c r="BH15" i="4" a="1"/>
  <c r="BH15" i="4" s="1"/>
  <c r="BH14" i="4" a="1"/>
  <c r="BH14" i="4" s="1"/>
  <c r="BH13" i="4" a="1"/>
  <c r="BH13" i="4" s="1"/>
  <c r="BH12" i="4" a="1"/>
  <c r="BH12" i="4" s="1"/>
  <c r="BH11" i="4" a="1"/>
  <c r="BH11" i="4" s="1"/>
  <c r="BH9" i="4" a="1"/>
  <c r="BH9" i="4" s="1"/>
  <c r="BJ49" i="4"/>
  <c r="BI49" i="4" a="1"/>
  <c r="BI49" i="4" s="1"/>
  <c r="BG49" i="4" a="1"/>
  <c r="BG49" i="4" s="1"/>
  <c r="BF49" i="4" a="1"/>
  <c r="BF49" i="4" s="1"/>
  <c r="BE49" i="4" a="1"/>
  <c r="BE49" i="4" s="1"/>
  <c r="BD49" i="4" a="1"/>
  <c r="BD49" i="4" s="1"/>
  <c r="BC49" i="4" a="1"/>
  <c r="BC49" i="4" s="1"/>
  <c r="BB49" i="4" a="1"/>
  <c r="BB49" i="4" s="1"/>
  <c r="BA49" i="4" a="1"/>
  <c r="BA49" i="4" s="1"/>
  <c r="AZ49" i="4" a="1"/>
  <c r="AZ49" i="4" s="1"/>
  <c r="AY49" i="4" a="1"/>
  <c r="AY49" i="4" s="1"/>
  <c r="AX49" i="4" a="1"/>
  <c r="AX49" i="4" s="1"/>
  <c r="AW49" i="4" a="1"/>
  <c r="AW49" i="4" s="1"/>
  <c r="AV49" i="4" a="1"/>
  <c r="AV49" i="4" s="1"/>
  <c r="AU49" i="4" a="1"/>
  <c r="AU49" i="4" s="1"/>
  <c r="AT49" i="4" a="1"/>
  <c r="AT49" i="4" s="1"/>
  <c r="AS49" i="4" a="1"/>
  <c r="AS49" i="4" s="1"/>
  <c r="AR49" i="4" a="1"/>
  <c r="AR49" i="4" s="1"/>
  <c r="AP49" i="4" a="1"/>
  <c r="AP49" i="4" s="1"/>
  <c r="AO49" i="4" a="1"/>
  <c r="AO49" i="4" s="1"/>
  <c r="AN49" i="4" a="1"/>
  <c r="AN49" i="4" s="1"/>
  <c r="AM49" i="4" a="1"/>
  <c r="AM49" i="4" s="1"/>
  <c r="AL49" i="4" a="1"/>
  <c r="AL49" i="4" s="1"/>
  <c r="AK49" i="4" a="1"/>
  <c r="AK49" i="4" s="1"/>
  <c r="AJ49" i="4" a="1"/>
  <c r="AJ49" i="4" s="1"/>
  <c r="AI49" i="4" a="1"/>
  <c r="AI49" i="4" s="1"/>
  <c r="AH49" i="4" a="1"/>
  <c r="AH49" i="4" s="1"/>
  <c r="AG49" i="4" a="1"/>
  <c r="AG49" i="4" s="1"/>
  <c r="AE49" i="4" a="1"/>
  <c r="AE49" i="4" s="1"/>
  <c r="AC49" i="4" a="1"/>
  <c r="AC49" i="4" s="1"/>
  <c r="AB49" i="4" a="1"/>
  <c r="AB49" i="4" s="1"/>
  <c r="AA49" i="4" a="1"/>
  <c r="AA49" i="4" s="1"/>
  <c r="Z49" i="4" a="1"/>
  <c r="Z49" i="4" s="1"/>
  <c r="Y49" i="4" a="1"/>
  <c r="Y49" i="4" s="1"/>
  <c r="X49" i="4" a="1"/>
  <c r="X49" i="4" s="1"/>
  <c r="W49" i="4" a="1"/>
  <c r="W49" i="4" s="1"/>
  <c r="V49" i="4" a="1"/>
  <c r="V49" i="4" s="1"/>
  <c r="U49" i="4" a="1"/>
  <c r="U49" i="4" s="1"/>
  <c r="T49" i="4" a="1"/>
  <c r="T49" i="4" s="1"/>
  <c r="S49" i="4" a="1"/>
  <c r="S49" i="4" s="1"/>
  <c r="R49" i="4" a="1"/>
  <c r="R49" i="4" s="1"/>
  <c r="Q49" i="4" a="1"/>
  <c r="Q49" i="4" s="1"/>
  <c r="P49" i="4" a="1"/>
  <c r="P49" i="4" s="1"/>
  <c r="O49" i="4" a="1"/>
  <c r="O49" i="4" s="1"/>
  <c r="N49" i="4" a="1"/>
  <c r="N49" i="4" s="1"/>
  <c r="M49" i="4" a="1"/>
  <c r="M49" i="4" s="1"/>
  <c r="L49" i="4" a="1"/>
  <c r="L49" i="4" s="1"/>
  <c r="I49" i="4" a="1"/>
  <c r="I49" i="4" s="1"/>
  <c r="H49" i="4" a="1"/>
  <c r="H49" i="4" s="1"/>
  <c r="G49" i="4" a="1"/>
  <c r="G49" i="4" s="1"/>
  <c r="F49" i="4" a="1"/>
  <c r="F49" i="4" s="1"/>
  <c r="E49" i="4" a="1"/>
  <c r="E49" i="4" s="1"/>
  <c r="C49" i="4" a="1"/>
  <c r="C49" i="4" s="1"/>
  <c r="BJ66" i="4"/>
  <c r="BI66" i="4" a="1"/>
  <c r="BI66" i="4" s="1"/>
  <c r="BG66" i="4" a="1"/>
  <c r="BG66" i="4" s="1"/>
  <c r="BF66" i="4" a="1"/>
  <c r="BF66" i="4" s="1"/>
  <c r="BE66" i="4" a="1"/>
  <c r="BE66" i="4" s="1"/>
  <c r="BD66" i="4" a="1"/>
  <c r="BD66" i="4" s="1"/>
  <c r="BC66" i="4" a="1"/>
  <c r="BC66" i="4" s="1"/>
  <c r="BB66" i="4" a="1"/>
  <c r="BB66" i="4" s="1"/>
  <c r="BA66" i="4" a="1"/>
  <c r="BA66" i="4" s="1"/>
  <c r="AZ66" i="4" a="1"/>
  <c r="AZ66" i="4" s="1"/>
  <c r="AY66" i="4" a="1"/>
  <c r="AY66" i="4" s="1"/>
  <c r="AX66" i="4" a="1"/>
  <c r="AX66" i="4" s="1"/>
  <c r="AW66" i="4" a="1"/>
  <c r="AW66" i="4" s="1"/>
  <c r="AV66" i="4" a="1"/>
  <c r="AV66" i="4" s="1"/>
  <c r="AU66" i="4" a="1"/>
  <c r="AU66" i="4" s="1"/>
  <c r="AT66" i="4" a="1"/>
  <c r="AT66" i="4" s="1"/>
  <c r="AS66" i="4" a="1"/>
  <c r="AS66" i="4" s="1"/>
  <c r="AR66" i="4" a="1"/>
  <c r="AR66" i="4" s="1"/>
  <c r="AP66" i="4" a="1"/>
  <c r="AP66" i="4" s="1"/>
  <c r="AO66" i="4" a="1"/>
  <c r="AO66" i="4" s="1"/>
  <c r="AN66" i="4" a="1"/>
  <c r="AN66" i="4" s="1"/>
  <c r="AM66" i="4" a="1"/>
  <c r="AM66" i="4" s="1"/>
  <c r="AL66" i="4" a="1"/>
  <c r="AL66" i="4" s="1"/>
  <c r="AK66" i="4" a="1"/>
  <c r="AK66" i="4" s="1"/>
  <c r="AJ66" i="4" a="1"/>
  <c r="AJ66" i="4" s="1"/>
  <c r="AI66" i="4" a="1"/>
  <c r="AI66" i="4" s="1"/>
  <c r="AH66" i="4" a="1"/>
  <c r="AH66" i="4" s="1"/>
  <c r="AG66" i="4" a="1"/>
  <c r="AG66" i="4" s="1"/>
  <c r="AE66" i="4" a="1"/>
  <c r="AE66" i="4" s="1"/>
  <c r="AC66" i="4" a="1"/>
  <c r="AC66" i="4" s="1"/>
  <c r="AB66" i="4" a="1"/>
  <c r="AB66" i="4" s="1"/>
  <c r="AA66" i="4" a="1"/>
  <c r="AA66" i="4" s="1"/>
  <c r="Z66" i="4" a="1"/>
  <c r="Z66" i="4" s="1"/>
  <c r="Y66" i="4" a="1"/>
  <c r="Y66" i="4" s="1"/>
  <c r="X66" i="4" a="1"/>
  <c r="X66" i="4" s="1"/>
  <c r="W66" i="4" a="1"/>
  <c r="W66" i="4" s="1"/>
  <c r="V66" i="4" a="1"/>
  <c r="V66" i="4" s="1"/>
  <c r="U66" i="4" a="1"/>
  <c r="U66" i="4" s="1"/>
  <c r="T66" i="4" a="1"/>
  <c r="T66" i="4" s="1"/>
  <c r="S66" i="4" a="1"/>
  <c r="S66" i="4" s="1"/>
  <c r="R66" i="4" a="1"/>
  <c r="R66" i="4" s="1"/>
  <c r="Q66" i="4" a="1"/>
  <c r="Q66" i="4" s="1"/>
  <c r="P66" i="4" a="1"/>
  <c r="P66" i="4" s="1"/>
  <c r="O66" i="4" a="1"/>
  <c r="O66" i="4" s="1"/>
  <c r="N66" i="4" a="1"/>
  <c r="N66" i="4" s="1"/>
  <c r="M66" i="4" a="1"/>
  <c r="M66" i="4" s="1"/>
  <c r="L66" i="4" a="1"/>
  <c r="L66" i="4" s="1"/>
  <c r="I66" i="4" a="1"/>
  <c r="I66" i="4" s="1"/>
  <c r="H66" i="4" a="1"/>
  <c r="H66" i="4" s="1"/>
  <c r="G66" i="4" a="1"/>
  <c r="G66" i="4" s="1"/>
  <c r="F66" i="4" a="1"/>
  <c r="F66" i="4" s="1"/>
  <c r="E66" i="4" a="1"/>
  <c r="E66" i="4" s="1"/>
  <c r="C66" i="4" a="1"/>
  <c r="C66" i="4" s="1"/>
  <c r="W38" i="1"/>
  <c r="Z38" i="1"/>
  <c r="W39" i="1"/>
  <c r="W16" i="1"/>
  <c r="W34" i="1"/>
  <c r="W10" i="1"/>
  <c r="W24" i="1"/>
  <c r="W17" i="1"/>
  <c r="W8" i="1"/>
  <c r="W36" i="1"/>
  <c r="Z36" i="1"/>
  <c r="AA36" i="1"/>
  <c r="AL42" i="1"/>
  <c r="AM42" i="1" s="1"/>
  <c r="W42" i="1"/>
  <c r="AP42" i="1" s="1"/>
  <c r="Z42" i="1"/>
  <c r="AA42" i="1"/>
  <c r="BH89" i="4" l="1"/>
  <c r="BH91" i="4" s="1"/>
  <c r="AQ89" i="4"/>
  <c r="AQ91" i="4" s="1"/>
  <c r="BI89" i="4"/>
  <c r="BI91" i="4" s="1"/>
  <c r="Y17" i="1"/>
  <c r="Z25" i="1"/>
  <c r="Y24" i="1"/>
  <c r="Y16" i="1"/>
  <c r="Y8" i="1"/>
  <c r="Y10" i="1"/>
  <c r="Z39" i="1"/>
  <c r="AQ42" i="1"/>
  <c r="AN101" i="1"/>
  <c r="Z10" i="1" l="1"/>
  <c r="Z16" i="1"/>
  <c r="Z24" i="1"/>
  <c r="Z17" i="1"/>
  <c r="Z8" i="1"/>
  <c r="Z34" i="1"/>
  <c r="I102" i="1" l="1"/>
  <c r="K19" i="3" l="1"/>
  <c r="L19" i="3"/>
  <c r="M19" i="3"/>
  <c r="Q19" i="3" a="1"/>
  <c r="Q19" i="3" s="1"/>
  <c r="R19" i="3" a="1"/>
  <c r="R19" i="3" s="1"/>
  <c r="AL33" i="1"/>
  <c r="N19" i="3" l="1"/>
  <c r="BG7" i="4" l="1"/>
  <c r="AU9" i="4" a="1"/>
  <c r="AU9" i="4" s="1"/>
  <c r="AU11" i="4" a="1"/>
  <c r="AU11" i="4" s="1"/>
  <c r="AU12" i="4" a="1"/>
  <c r="AU12" i="4" s="1"/>
  <c r="AU13" i="4" a="1"/>
  <c r="AU13" i="4" s="1"/>
  <c r="AU14" i="4" a="1"/>
  <c r="AU14" i="4" s="1"/>
  <c r="AU15" i="4" a="1"/>
  <c r="AU15" i="4" s="1"/>
  <c r="AU16" i="4" a="1"/>
  <c r="AU16" i="4" s="1"/>
  <c r="AU18" i="4" a="1"/>
  <c r="AU18" i="4" s="1"/>
  <c r="AU19" i="4" a="1"/>
  <c r="AU19" i="4" s="1"/>
  <c r="AU20" i="4" a="1"/>
  <c r="AU20" i="4" s="1"/>
  <c r="AU21" i="4" a="1"/>
  <c r="AU21" i="4" s="1"/>
  <c r="AU22" i="4" a="1"/>
  <c r="AU22" i="4" s="1"/>
  <c r="AU23" i="4" a="1"/>
  <c r="AU23" i="4" s="1"/>
  <c r="AU24" i="4" a="1"/>
  <c r="AU24" i="4" s="1"/>
  <c r="AU25" i="4" a="1"/>
  <c r="AU25" i="4" s="1"/>
  <c r="AU26" i="4" a="1"/>
  <c r="AU26" i="4" s="1"/>
  <c r="AU27" i="4" a="1"/>
  <c r="AU27" i="4" s="1"/>
  <c r="AU28" i="4" a="1"/>
  <c r="AU28" i="4" s="1"/>
  <c r="AU29" i="4" a="1"/>
  <c r="AU29" i="4" s="1"/>
  <c r="AU30" i="4" a="1"/>
  <c r="AU30" i="4" s="1"/>
  <c r="AU31" i="4" a="1"/>
  <c r="AU31" i="4" s="1"/>
  <c r="AU32" i="4" a="1"/>
  <c r="AU32" i="4" s="1"/>
  <c r="AU33" i="4" a="1"/>
  <c r="AU33" i="4" s="1"/>
  <c r="AU34" i="4" a="1"/>
  <c r="AU34" i="4" s="1"/>
  <c r="AU35" i="4" a="1"/>
  <c r="AU35" i="4" s="1"/>
  <c r="AU37" i="4" a="1"/>
  <c r="AU37" i="4" s="1"/>
  <c r="AU39" i="4" a="1"/>
  <c r="AU39" i="4" s="1"/>
  <c r="AU40" i="4" a="1"/>
  <c r="AU40" i="4" s="1"/>
  <c r="AU41" i="4" a="1"/>
  <c r="AU41" i="4" s="1"/>
  <c r="AU42" i="4" a="1"/>
  <c r="AU42" i="4" s="1"/>
  <c r="AU43" i="4" a="1"/>
  <c r="AU43" i="4" s="1"/>
  <c r="AU44" i="4" a="1"/>
  <c r="AU44" i="4" s="1"/>
  <c r="AU45" i="4" a="1"/>
  <c r="AU45" i="4" s="1"/>
  <c r="AU46" i="4" a="1"/>
  <c r="AU46" i="4" s="1"/>
  <c r="AU47" i="4" a="1"/>
  <c r="AU47" i="4" s="1"/>
  <c r="AU48" i="4" a="1"/>
  <c r="AU48" i="4" s="1"/>
  <c r="AU50" i="4" a="1"/>
  <c r="AU50" i="4" s="1"/>
  <c r="AU51" i="4" a="1"/>
  <c r="AU51" i="4" s="1"/>
  <c r="AU52" i="4" a="1"/>
  <c r="AU52" i="4" s="1"/>
  <c r="AU53" i="4" a="1"/>
  <c r="AU53" i="4" s="1"/>
  <c r="AU54" i="4" a="1"/>
  <c r="AU54" i="4" s="1"/>
  <c r="AU55" i="4" a="1"/>
  <c r="AU55" i="4" s="1"/>
  <c r="AU56" i="4" a="1"/>
  <c r="AU56" i="4" s="1"/>
  <c r="AU57" i="4" a="1"/>
  <c r="AU57" i="4" s="1"/>
  <c r="AU58" i="4" a="1"/>
  <c r="AU58" i="4" s="1"/>
  <c r="AU59" i="4" a="1"/>
  <c r="AU59" i="4" s="1"/>
  <c r="AU60" i="4" a="1"/>
  <c r="AU60" i="4" s="1"/>
  <c r="AU61" i="4" a="1"/>
  <c r="AU61" i="4" s="1"/>
  <c r="AU62" i="4" a="1"/>
  <c r="AU62" i="4" s="1"/>
  <c r="AU63" i="4" a="1"/>
  <c r="AU63" i="4" s="1"/>
  <c r="AU64" i="4" a="1"/>
  <c r="AU64" i="4" s="1"/>
  <c r="AU65" i="4" a="1"/>
  <c r="AU65" i="4" s="1"/>
  <c r="AU67" i="4" a="1"/>
  <c r="AU67" i="4" s="1"/>
  <c r="AU74" i="4"/>
  <c r="AU77" i="4"/>
  <c r="AU80" i="4"/>
  <c r="C53" i="4" a="1"/>
  <c r="C53" i="4" s="1"/>
  <c r="E53" i="4" a="1"/>
  <c r="E53" i="4" s="1"/>
  <c r="F53" i="4" a="1"/>
  <c r="F53" i="4" s="1"/>
  <c r="G53" i="4" a="1"/>
  <c r="G53" i="4" s="1"/>
  <c r="H53" i="4" a="1"/>
  <c r="H53" i="4" s="1"/>
  <c r="I53" i="4" a="1"/>
  <c r="I53" i="4" s="1"/>
  <c r="L53" i="4" a="1"/>
  <c r="L53" i="4" s="1"/>
  <c r="M53" i="4" a="1"/>
  <c r="M53" i="4" s="1"/>
  <c r="N53" i="4" a="1"/>
  <c r="N53" i="4" s="1"/>
  <c r="O53" i="4" a="1"/>
  <c r="O53" i="4" s="1"/>
  <c r="P53" i="4" a="1"/>
  <c r="P53" i="4" s="1"/>
  <c r="Q53" i="4" a="1"/>
  <c r="Q53" i="4" s="1"/>
  <c r="R53" i="4" a="1"/>
  <c r="R53" i="4" s="1"/>
  <c r="S53" i="4" a="1"/>
  <c r="S53" i="4" s="1"/>
  <c r="T53" i="4" a="1"/>
  <c r="T53" i="4" s="1"/>
  <c r="U53" i="4" a="1"/>
  <c r="U53" i="4" s="1"/>
  <c r="V53" i="4" a="1"/>
  <c r="V53" i="4" s="1"/>
  <c r="W53" i="4" a="1"/>
  <c r="W53" i="4" s="1"/>
  <c r="X53" i="4" a="1"/>
  <c r="X53" i="4" s="1"/>
  <c r="Y53" i="4" a="1"/>
  <c r="Y53" i="4" s="1"/>
  <c r="Z53" i="4" a="1"/>
  <c r="Z53" i="4" s="1"/>
  <c r="AA53" i="4" a="1"/>
  <c r="AA53" i="4" s="1"/>
  <c r="AB53" i="4" a="1"/>
  <c r="AB53" i="4" s="1"/>
  <c r="AC53" i="4" a="1"/>
  <c r="AC53" i="4" s="1"/>
  <c r="AE53" i="4" a="1"/>
  <c r="AE53" i="4" s="1"/>
  <c r="AG53" i="4" a="1"/>
  <c r="AG53" i="4" s="1"/>
  <c r="AH53" i="4" a="1"/>
  <c r="AH53" i="4" s="1"/>
  <c r="AI53" i="4" a="1"/>
  <c r="AI53" i="4" s="1"/>
  <c r="AJ53" i="4" a="1"/>
  <c r="AJ53" i="4" s="1"/>
  <c r="AK53" i="4" a="1"/>
  <c r="AK53" i="4" s="1"/>
  <c r="AL53" i="4" a="1"/>
  <c r="AL53" i="4" s="1"/>
  <c r="AM53" i="4" a="1"/>
  <c r="AM53" i="4" s="1"/>
  <c r="AN53" i="4" a="1"/>
  <c r="AN53" i="4" s="1"/>
  <c r="AO53" i="4" a="1"/>
  <c r="AO53" i="4" s="1"/>
  <c r="AP53" i="4" a="1"/>
  <c r="AP53" i="4" s="1"/>
  <c r="AR53" i="4" a="1"/>
  <c r="AR53" i="4" s="1"/>
  <c r="AS53" i="4" a="1"/>
  <c r="AS53" i="4" s="1"/>
  <c r="AT53" i="4" a="1"/>
  <c r="AT53" i="4" s="1"/>
  <c r="AV53" i="4" a="1"/>
  <c r="AV53" i="4" s="1"/>
  <c r="AW53" i="4" a="1"/>
  <c r="AW53" i="4" s="1"/>
  <c r="AX53" i="4" a="1"/>
  <c r="AX53" i="4" s="1"/>
  <c r="AY53" i="4" a="1"/>
  <c r="AY53" i="4" s="1"/>
  <c r="AZ53" i="4" a="1"/>
  <c r="AZ53" i="4" s="1"/>
  <c r="BA53" i="4" a="1"/>
  <c r="BA53" i="4" s="1"/>
  <c r="BB53" i="4" a="1"/>
  <c r="BB53" i="4" s="1"/>
  <c r="BC53" i="4" a="1"/>
  <c r="BC53" i="4" s="1"/>
  <c r="BD53" i="4" a="1"/>
  <c r="BD53" i="4" s="1"/>
  <c r="BE53" i="4" a="1"/>
  <c r="BE53" i="4" s="1"/>
  <c r="BF53" i="4" a="1"/>
  <c r="BF53" i="4" s="1"/>
  <c r="BG53" i="4" a="1"/>
  <c r="BG53" i="4" s="1"/>
  <c r="BI53" i="4" a="1"/>
  <c r="BI53" i="4" s="1"/>
  <c r="BJ53" i="4"/>
  <c r="AU7" i="4"/>
  <c r="AV7" i="4"/>
  <c r="Z43" i="1"/>
  <c r="W43" i="1"/>
  <c r="AL43" i="1"/>
  <c r="AM43" i="1" s="1"/>
  <c r="AU89" i="4" l="1"/>
  <c r="AU91" i="4" s="1"/>
  <c r="AP43" i="1"/>
  <c r="AQ43" i="1" s="1"/>
  <c r="K42" i="3"/>
  <c r="R5" i="3" a="1"/>
  <c r="R5" i="3" s="1"/>
  <c r="U26" i="3" l="1"/>
  <c r="T26" i="3"/>
  <c r="T19" i="3"/>
  <c r="U19" i="3"/>
  <c r="K40" i="3" l="1"/>
  <c r="Q5" i="3" l="1" a="1"/>
  <c r="Q5" i="3" s="1"/>
  <c r="L38" i="3"/>
  <c r="M38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20" i="3"/>
  <c r="M20" i="3"/>
  <c r="L21" i="3"/>
  <c r="M21" i="3"/>
  <c r="L22" i="3"/>
  <c r="M22" i="3"/>
  <c r="L23" i="3"/>
  <c r="M23" i="3"/>
  <c r="L24" i="3"/>
  <c r="M24" i="3"/>
  <c r="L25" i="3"/>
  <c r="M25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M5" i="3"/>
  <c r="L5" i="3"/>
  <c r="Q6" i="3" l="1" a="1"/>
  <c r="Q6" i="3" s="1"/>
  <c r="Q7" i="3" a="1"/>
  <c r="Q7" i="3" s="1"/>
  <c r="Q8" i="3" a="1"/>
  <c r="Q8" i="3" s="1"/>
  <c r="Q9" i="3" a="1"/>
  <c r="Q9" i="3" s="1"/>
  <c r="Q10" i="3" a="1"/>
  <c r="Q10" i="3" s="1"/>
  <c r="Q11" i="3" a="1"/>
  <c r="Q11" i="3" s="1"/>
  <c r="Q12" i="3" a="1"/>
  <c r="Q12" i="3" s="1"/>
  <c r="Q13" i="3" a="1"/>
  <c r="Q13" i="3" s="1"/>
  <c r="Q14" i="3" a="1"/>
  <c r="Q14" i="3" s="1"/>
  <c r="Q15" i="3" a="1"/>
  <c r="Q15" i="3" s="1"/>
  <c r="Q16" i="3" a="1"/>
  <c r="Q16" i="3" s="1"/>
  <c r="Q17" i="3" a="1"/>
  <c r="Q17" i="3" s="1"/>
  <c r="Q18" i="3" a="1"/>
  <c r="Q18" i="3" s="1"/>
  <c r="Q20" i="3" a="1"/>
  <c r="Q20" i="3" s="1"/>
  <c r="Q21" i="3" a="1"/>
  <c r="Q21" i="3" s="1"/>
  <c r="Q22" i="3" a="1"/>
  <c r="Q22" i="3" s="1"/>
  <c r="Q23" i="3" a="1"/>
  <c r="Q23" i="3" s="1"/>
  <c r="Q24" i="3" a="1"/>
  <c r="Q24" i="3" s="1"/>
  <c r="Q25" i="3" a="1"/>
  <c r="Q25" i="3" s="1"/>
  <c r="Q27" i="3" a="1"/>
  <c r="Q27" i="3" s="1"/>
  <c r="Q28" i="3" a="1"/>
  <c r="Q28" i="3" s="1"/>
  <c r="Q29" i="3" a="1"/>
  <c r="Q29" i="3" s="1"/>
  <c r="Q30" i="3" a="1"/>
  <c r="Q30" i="3" s="1"/>
  <c r="Q31" i="3" a="1"/>
  <c r="Q31" i="3" s="1"/>
  <c r="Q32" i="3" a="1"/>
  <c r="Q32" i="3" s="1"/>
  <c r="Q33" i="3" a="1"/>
  <c r="Q33" i="3" s="1"/>
  <c r="Q34" i="3" a="1"/>
  <c r="Q34" i="3" s="1"/>
  <c r="Q35" i="3" a="1"/>
  <c r="Q35" i="3" s="1"/>
  <c r="Q36" i="3" a="1"/>
  <c r="Q36" i="3" s="1"/>
  <c r="Q37" i="3" a="1"/>
  <c r="Q37" i="3" s="1"/>
  <c r="Q38" i="3" a="1"/>
  <c r="Q38" i="3" s="1"/>
  <c r="T5" i="3"/>
  <c r="R6" i="3" a="1"/>
  <c r="R6" i="3" s="1"/>
  <c r="R7" i="3" a="1"/>
  <c r="R7" i="3" s="1"/>
  <c r="R8" i="3" a="1"/>
  <c r="R8" i="3" s="1"/>
  <c r="R9" i="3" a="1"/>
  <c r="R9" i="3" s="1"/>
  <c r="R10" i="3" a="1"/>
  <c r="R10" i="3" s="1"/>
  <c r="R11" i="3" a="1"/>
  <c r="R11" i="3" s="1"/>
  <c r="R12" i="3" a="1"/>
  <c r="R12" i="3" s="1"/>
  <c r="R13" i="3" a="1"/>
  <c r="R13" i="3" s="1"/>
  <c r="R14" i="3" a="1"/>
  <c r="R14" i="3" s="1"/>
  <c r="R15" i="3" a="1"/>
  <c r="R15" i="3" s="1"/>
  <c r="R16" i="3" a="1"/>
  <c r="R16" i="3" s="1"/>
  <c r="R17" i="3" a="1"/>
  <c r="R17" i="3" s="1"/>
  <c r="R18" i="3" a="1"/>
  <c r="R18" i="3" s="1"/>
  <c r="R20" i="3" a="1"/>
  <c r="R20" i="3" s="1"/>
  <c r="R21" i="3" a="1"/>
  <c r="R21" i="3" s="1"/>
  <c r="R22" i="3" a="1"/>
  <c r="R22" i="3" s="1"/>
  <c r="R23" i="3" a="1"/>
  <c r="R23" i="3" s="1"/>
  <c r="R24" i="3" a="1"/>
  <c r="R24" i="3" s="1"/>
  <c r="R25" i="3" a="1"/>
  <c r="R25" i="3" s="1"/>
  <c r="R27" i="3" a="1"/>
  <c r="R27" i="3" s="1"/>
  <c r="R28" i="3" a="1"/>
  <c r="R28" i="3" s="1"/>
  <c r="R29" i="3" a="1"/>
  <c r="R29" i="3" s="1"/>
  <c r="R30" i="3" a="1"/>
  <c r="R30" i="3" s="1"/>
  <c r="R31" i="3" a="1"/>
  <c r="R31" i="3" s="1"/>
  <c r="R32" i="3" a="1"/>
  <c r="R32" i="3" s="1"/>
  <c r="R33" i="3" a="1"/>
  <c r="R33" i="3" s="1"/>
  <c r="R34" i="3" a="1"/>
  <c r="R34" i="3" s="1"/>
  <c r="R35" i="3" a="1"/>
  <c r="R35" i="3" s="1"/>
  <c r="R36" i="3" a="1"/>
  <c r="R36" i="3" s="1"/>
  <c r="R37" i="3" a="1"/>
  <c r="R37" i="3" s="1"/>
  <c r="R38" i="3" a="1"/>
  <c r="R38" i="3" s="1"/>
  <c r="T38" i="3" l="1"/>
  <c r="T29" i="3"/>
  <c r="T37" i="3"/>
  <c r="T25" i="3"/>
  <c r="T34" i="3"/>
  <c r="T16" i="3"/>
  <c r="T30" i="3"/>
  <c r="T12" i="3"/>
  <c r="T33" i="3"/>
  <c r="T21" i="3"/>
  <c r="T8" i="3"/>
  <c r="T35" i="3"/>
  <c r="T31" i="3"/>
  <c r="T27" i="3"/>
  <c r="T22" i="3"/>
  <c r="T17" i="3"/>
  <c r="T13" i="3"/>
  <c r="T9" i="3"/>
  <c r="T24" i="3"/>
  <c r="T20" i="3"/>
  <c r="T15" i="3"/>
  <c r="T11" i="3"/>
  <c r="T7" i="3"/>
  <c r="T36" i="3"/>
  <c r="T32" i="3"/>
  <c r="T28" i="3"/>
  <c r="T23" i="3"/>
  <c r="T18" i="3"/>
  <c r="T14" i="3"/>
  <c r="T10" i="3"/>
  <c r="T6" i="3"/>
  <c r="U6" i="3"/>
  <c r="U38" i="3"/>
  <c r="U33" i="3"/>
  <c r="U27" i="3"/>
  <c r="U21" i="3"/>
  <c r="U15" i="3"/>
  <c r="U9" i="3"/>
  <c r="U37" i="3"/>
  <c r="U31" i="3"/>
  <c r="U25" i="3"/>
  <c r="U20" i="3"/>
  <c r="U13" i="3"/>
  <c r="U8" i="3"/>
  <c r="U35" i="3"/>
  <c r="U30" i="3"/>
  <c r="U24" i="3"/>
  <c r="U17" i="3"/>
  <c r="U12" i="3"/>
  <c r="U7" i="3"/>
  <c r="U5" i="3"/>
  <c r="U34" i="3"/>
  <c r="U29" i="3"/>
  <c r="U22" i="3"/>
  <c r="U16" i="3"/>
  <c r="U11" i="3"/>
  <c r="U36" i="3"/>
  <c r="U32" i="3"/>
  <c r="U28" i="3"/>
  <c r="U23" i="3"/>
  <c r="U18" i="3"/>
  <c r="U14" i="3"/>
  <c r="U10" i="3"/>
  <c r="K6" i="3" l="1"/>
  <c r="N6" i="3" s="1"/>
  <c r="K7" i="3"/>
  <c r="N7" i="3" s="1"/>
  <c r="K8" i="3"/>
  <c r="N8" i="3" s="1"/>
  <c r="K9" i="3"/>
  <c r="N9" i="3" s="1"/>
  <c r="K10" i="3"/>
  <c r="N10" i="3" s="1"/>
  <c r="K11" i="3"/>
  <c r="N11" i="3" s="1"/>
  <c r="K12" i="3"/>
  <c r="N12" i="3" s="1"/>
  <c r="N13" i="3"/>
  <c r="K14" i="3"/>
  <c r="N14" i="3" s="1"/>
  <c r="K15" i="3"/>
  <c r="N15" i="3" s="1"/>
  <c r="K16" i="3"/>
  <c r="N16" i="3" s="1"/>
  <c r="K17" i="3"/>
  <c r="N17" i="3" s="1"/>
  <c r="K18" i="3"/>
  <c r="N18" i="3" s="1"/>
  <c r="K20" i="3"/>
  <c r="N20" i="3" s="1"/>
  <c r="K21" i="3"/>
  <c r="N21" i="3" s="1"/>
  <c r="K22" i="3"/>
  <c r="N22" i="3" s="1"/>
  <c r="K23" i="3"/>
  <c r="N23" i="3" s="1"/>
  <c r="K24" i="3"/>
  <c r="N24" i="3" s="1"/>
  <c r="K25" i="3"/>
  <c r="N25" i="3" s="1"/>
  <c r="K27" i="3"/>
  <c r="N27" i="3" s="1"/>
  <c r="K28" i="3"/>
  <c r="N28" i="3" s="1"/>
  <c r="K29" i="3"/>
  <c r="N29" i="3" s="1"/>
  <c r="K30" i="3"/>
  <c r="N30" i="3" s="1"/>
  <c r="K31" i="3"/>
  <c r="N31" i="3" s="1"/>
  <c r="K32" i="3"/>
  <c r="N32" i="3" s="1"/>
  <c r="K33" i="3"/>
  <c r="N33" i="3" s="1"/>
  <c r="K34" i="3"/>
  <c r="N34" i="3" s="1"/>
  <c r="K35" i="3"/>
  <c r="N35" i="3" s="1"/>
  <c r="K36" i="3"/>
  <c r="N36" i="3" s="1"/>
  <c r="K37" i="3"/>
  <c r="N37" i="3" s="1"/>
  <c r="K38" i="3"/>
  <c r="N38" i="3" s="1"/>
  <c r="K5" i="3"/>
  <c r="N5" i="3" s="1"/>
  <c r="K41" i="3"/>
  <c r="K39" i="3" l="1"/>
  <c r="S19" i="3" l="1" a="1"/>
  <c r="S19" i="3" s="1"/>
  <c r="S26" i="3" a="1"/>
  <c r="S26" i="3" s="1"/>
  <c r="S5" i="3" a="1"/>
  <c r="S5" i="3" s="1"/>
  <c r="S6" i="3" a="1"/>
  <c r="S6" i="3" s="1"/>
  <c r="S9" i="3" a="1"/>
  <c r="S9" i="3" s="1"/>
  <c r="S14" i="3" a="1"/>
  <c r="S14" i="3" s="1"/>
  <c r="S17" i="3" a="1"/>
  <c r="S17" i="3" s="1"/>
  <c r="S23" i="3" a="1"/>
  <c r="S23" i="3" s="1"/>
  <c r="S27" i="3" a="1"/>
  <c r="S27" i="3" s="1"/>
  <c r="S32" i="3" a="1"/>
  <c r="S32" i="3" s="1"/>
  <c r="S35" i="3" a="1"/>
  <c r="S35" i="3" s="1"/>
  <c r="S10" i="3" a="1"/>
  <c r="S10" i="3" s="1"/>
  <c r="S22" i="3" a="1"/>
  <c r="S22" i="3" s="1"/>
  <c r="S28" i="3" a="1"/>
  <c r="S28" i="3" s="1"/>
  <c r="S11" i="3" a="1"/>
  <c r="S11" i="3" s="1"/>
  <c r="S20" i="3" a="1"/>
  <c r="S20" i="3" s="1"/>
  <c r="S29" i="3" a="1"/>
  <c r="S29" i="3" s="1"/>
  <c r="S38" i="3" a="1"/>
  <c r="S38" i="3" s="1"/>
  <c r="S7" i="3" a="1"/>
  <c r="S7" i="3" s="1"/>
  <c r="S12" i="3" a="1"/>
  <c r="S12" i="3" s="1"/>
  <c r="S15" i="3" a="1"/>
  <c r="S15" i="3" s="1"/>
  <c r="S21" i="3" a="1"/>
  <c r="S21" i="3" s="1"/>
  <c r="S24" i="3" a="1"/>
  <c r="S24" i="3" s="1"/>
  <c r="S30" i="3" a="1"/>
  <c r="S30" i="3" s="1"/>
  <c r="S33" i="3" a="1"/>
  <c r="S33" i="3" s="1"/>
  <c r="S36" i="3" a="1"/>
  <c r="S36" i="3" s="1"/>
  <c r="S13" i="3" a="1"/>
  <c r="S13" i="3" s="1"/>
  <c r="S18" i="3" a="1"/>
  <c r="S18" i="3" s="1"/>
  <c r="S31" i="3" a="1"/>
  <c r="S31" i="3" s="1"/>
  <c r="S37" i="3" a="1"/>
  <c r="S37" i="3" s="1"/>
  <c r="S16" i="3" a="1"/>
  <c r="S16" i="3" s="1"/>
  <c r="S25" i="3" a="1"/>
  <c r="S25" i="3" s="1"/>
  <c r="S34" i="3" a="1"/>
  <c r="S34" i="3" s="1"/>
  <c r="S8" i="3" a="1"/>
  <c r="S8" i="3" s="1"/>
  <c r="W18" i="1"/>
  <c r="W40" i="1"/>
  <c r="W44" i="1"/>
  <c r="W37" i="1"/>
  <c r="Z37" i="1" l="1"/>
  <c r="Y18" i="1"/>
  <c r="Z44" i="1"/>
  <c r="Z40" i="1"/>
  <c r="Z18" i="1" l="1"/>
  <c r="C80" i="4"/>
  <c r="E80" i="4"/>
  <c r="F80" i="4"/>
  <c r="F82" i="4" s="1"/>
  <c r="G80" i="4"/>
  <c r="G82" i="4" s="1"/>
  <c r="H80" i="4"/>
  <c r="I80" i="4"/>
  <c r="I82" i="4" s="1"/>
  <c r="L80" i="4"/>
  <c r="L82" i="4" s="1"/>
  <c r="M80" i="4"/>
  <c r="M82" i="4" s="1"/>
  <c r="N80" i="4"/>
  <c r="N82" i="4" s="1"/>
  <c r="O80" i="4"/>
  <c r="P80" i="4"/>
  <c r="Q80" i="4"/>
  <c r="Q82" i="4" s="1"/>
  <c r="R80" i="4"/>
  <c r="R82" i="4" s="1"/>
  <c r="S80" i="4"/>
  <c r="T80" i="4"/>
  <c r="T82" i="4" s="1"/>
  <c r="U80" i="4"/>
  <c r="U82" i="4" s="1"/>
  <c r="W80" i="4"/>
  <c r="W82" i="4" s="1"/>
  <c r="X80" i="4"/>
  <c r="X82" i="4" s="1"/>
  <c r="Y80" i="4"/>
  <c r="Y82" i="4" s="1"/>
  <c r="Z80" i="4"/>
  <c r="AA80" i="4"/>
  <c r="AA82" i="4" s="1"/>
  <c r="AB80" i="4"/>
  <c r="AB82" i="4" s="1"/>
  <c r="AC80" i="4"/>
  <c r="AC82" i="4" s="1"/>
  <c r="AE80" i="4"/>
  <c r="AE82" i="4" s="1"/>
  <c r="AG80" i="4"/>
  <c r="AG82" i="4" s="1"/>
  <c r="AH80" i="4"/>
  <c r="AH82" i="4" s="1"/>
  <c r="AI80" i="4"/>
  <c r="AI82" i="4" s="1"/>
  <c r="AJ80" i="4"/>
  <c r="AJ82" i="4" s="1"/>
  <c r="AK80" i="4"/>
  <c r="AK82" i="4" s="1"/>
  <c r="AL80" i="4"/>
  <c r="AL82" i="4" s="1"/>
  <c r="AM80" i="4"/>
  <c r="AN80" i="4"/>
  <c r="AO80" i="4"/>
  <c r="AP80" i="4"/>
  <c r="AP82" i="4" s="1"/>
  <c r="AR80" i="4"/>
  <c r="AR82" i="4" s="1"/>
  <c r="AS80" i="4"/>
  <c r="AT80" i="4"/>
  <c r="AT82" i="4" s="1"/>
  <c r="AV80" i="4"/>
  <c r="AX80" i="4"/>
  <c r="AX82" i="4" s="1"/>
  <c r="BB80" i="4"/>
  <c r="BB82" i="4" s="1"/>
  <c r="BF80" i="4"/>
  <c r="BF82" i="4" s="1"/>
  <c r="V80" i="4"/>
  <c r="AV74" i="4"/>
  <c r="AV77" i="4"/>
  <c r="J80" i="4"/>
  <c r="AW80" i="4"/>
  <c r="AW82" i="4" s="1"/>
  <c r="AY80" i="4"/>
  <c r="AZ80" i="4"/>
  <c r="AZ82" i="4" s="1"/>
  <c r="BA80" i="4"/>
  <c r="BA82" i="4" s="1"/>
  <c r="BC80" i="4"/>
  <c r="BD80" i="4"/>
  <c r="BD82" i="4" s="1"/>
  <c r="BE80" i="4"/>
  <c r="BG80" i="4"/>
  <c r="BG82" i="4" s="1"/>
  <c r="AV9" i="4" a="1"/>
  <c r="AV9" i="4" s="1"/>
  <c r="AV11" i="4" a="1"/>
  <c r="AV11" i="4" s="1"/>
  <c r="AV12" i="4" a="1"/>
  <c r="AV12" i="4" s="1"/>
  <c r="AV13" i="4" a="1"/>
  <c r="AV13" i="4" s="1"/>
  <c r="AV14" i="4" a="1"/>
  <c r="AV14" i="4" s="1"/>
  <c r="AV15" i="4" a="1"/>
  <c r="AV15" i="4" s="1"/>
  <c r="AV16" i="4" a="1"/>
  <c r="AV16" i="4" s="1"/>
  <c r="AV18" i="4" a="1"/>
  <c r="AV18" i="4" s="1"/>
  <c r="AV19" i="4" a="1"/>
  <c r="AV19" i="4" s="1"/>
  <c r="AV20" i="4" a="1"/>
  <c r="AV20" i="4" s="1"/>
  <c r="AV21" i="4" a="1"/>
  <c r="AV21" i="4" s="1"/>
  <c r="AV22" i="4" a="1"/>
  <c r="AV22" i="4" s="1"/>
  <c r="AV23" i="4" a="1"/>
  <c r="AV23" i="4" s="1"/>
  <c r="AV24" i="4" a="1"/>
  <c r="AV24" i="4" s="1"/>
  <c r="AV25" i="4" a="1"/>
  <c r="AV25" i="4" s="1"/>
  <c r="AV26" i="4" a="1"/>
  <c r="AV26" i="4" s="1"/>
  <c r="AV27" i="4" a="1"/>
  <c r="AV27" i="4" s="1"/>
  <c r="AV28" i="4" a="1"/>
  <c r="AV28" i="4" s="1"/>
  <c r="AV29" i="4" a="1"/>
  <c r="AV29" i="4" s="1"/>
  <c r="AV30" i="4" a="1"/>
  <c r="AV30" i="4" s="1"/>
  <c r="AV31" i="4" a="1"/>
  <c r="AV31" i="4" s="1"/>
  <c r="AV32" i="4" a="1"/>
  <c r="AV32" i="4" s="1"/>
  <c r="AV33" i="4" a="1"/>
  <c r="AV33" i="4" s="1"/>
  <c r="AV34" i="4" a="1"/>
  <c r="AV34" i="4" s="1"/>
  <c r="AV35" i="4" a="1"/>
  <c r="AV35" i="4" s="1"/>
  <c r="AV37" i="4" a="1"/>
  <c r="AV37" i="4" s="1"/>
  <c r="AV39" i="4" a="1"/>
  <c r="AV39" i="4" s="1"/>
  <c r="AV40" i="4" a="1"/>
  <c r="AV40" i="4" s="1"/>
  <c r="AV41" i="4" a="1"/>
  <c r="AV41" i="4" s="1"/>
  <c r="AV42" i="4" a="1"/>
  <c r="AV42" i="4" s="1"/>
  <c r="AV43" i="4" a="1"/>
  <c r="AV43" i="4" s="1"/>
  <c r="AV44" i="4" a="1"/>
  <c r="AV44" i="4" s="1"/>
  <c r="AV45" i="4" a="1"/>
  <c r="AV45" i="4" s="1"/>
  <c r="AV46" i="4" a="1"/>
  <c r="AV46" i="4" s="1"/>
  <c r="AV47" i="4" a="1"/>
  <c r="AV47" i="4" s="1"/>
  <c r="AV48" i="4" a="1"/>
  <c r="AV48" i="4" s="1"/>
  <c r="AV50" i="4" a="1"/>
  <c r="AV50" i="4" s="1"/>
  <c r="AV51" i="4" a="1"/>
  <c r="AV51" i="4" s="1"/>
  <c r="AV52" i="4" a="1"/>
  <c r="AV52" i="4" s="1"/>
  <c r="AV54" i="4" a="1"/>
  <c r="AV54" i="4" s="1"/>
  <c r="AV55" i="4" a="1"/>
  <c r="AV55" i="4" s="1"/>
  <c r="AV56" i="4" a="1"/>
  <c r="AV56" i="4" s="1"/>
  <c r="AV57" i="4" a="1"/>
  <c r="AV57" i="4" s="1"/>
  <c r="AV58" i="4" a="1"/>
  <c r="AV58" i="4" s="1"/>
  <c r="AV59" i="4" a="1"/>
  <c r="AV59" i="4" s="1"/>
  <c r="AV60" i="4" a="1"/>
  <c r="AV60" i="4" s="1"/>
  <c r="AV61" i="4" a="1"/>
  <c r="AV61" i="4" s="1"/>
  <c r="AV62" i="4" a="1"/>
  <c r="AV62" i="4" s="1"/>
  <c r="AV63" i="4" a="1"/>
  <c r="AV63" i="4" s="1"/>
  <c r="AV64" i="4" a="1"/>
  <c r="AV64" i="4" s="1"/>
  <c r="AV65" i="4" a="1"/>
  <c r="AV65" i="4" s="1"/>
  <c r="AV67" i="4" a="1"/>
  <c r="AV67" i="4" s="1"/>
  <c r="C54" i="4" a="1"/>
  <c r="C54" i="4" s="1"/>
  <c r="E54" i="4" a="1"/>
  <c r="E54" i="4" s="1"/>
  <c r="F54" i="4" a="1"/>
  <c r="F54" i="4" s="1"/>
  <c r="G54" i="4" a="1"/>
  <c r="G54" i="4" s="1"/>
  <c r="H54" i="4" a="1"/>
  <c r="H54" i="4" s="1"/>
  <c r="I54" i="4" a="1"/>
  <c r="I54" i="4" s="1"/>
  <c r="L54" i="4" a="1"/>
  <c r="L54" i="4" s="1"/>
  <c r="M54" i="4" a="1"/>
  <c r="M54" i="4" s="1"/>
  <c r="N54" i="4" a="1"/>
  <c r="N54" i="4" s="1"/>
  <c r="O54" i="4" a="1"/>
  <c r="O54" i="4" s="1"/>
  <c r="P54" i="4" a="1"/>
  <c r="P54" i="4" s="1"/>
  <c r="Q54" i="4" a="1"/>
  <c r="Q54" i="4" s="1"/>
  <c r="R54" i="4" a="1"/>
  <c r="R54" i="4" s="1"/>
  <c r="S54" i="4" a="1"/>
  <c r="S54" i="4" s="1"/>
  <c r="T54" i="4" a="1"/>
  <c r="T54" i="4" s="1"/>
  <c r="U54" i="4" a="1"/>
  <c r="U54" i="4" s="1"/>
  <c r="V54" i="4" a="1"/>
  <c r="V54" i="4" s="1"/>
  <c r="W54" i="4" a="1"/>
  <c r="W54" i="4" s="1"/>
  <c r="X54" i="4" a="1"/>
  <c r="X54" i="4" s="1"/>
  <c r="Y54" i="4" a="1"/>
  <c r="Y54" i="4" s="1"/>
  <c r="Z54" i="4" a="1"/>
  <c r="Z54" i="4" s="1"/>
  <c r="AA54" i="4" a="1"/>
  <c r="AA54" i="4" s="1"/>
  <c r="AB54" i="4" a="1"/>
  <c r="AB54" i="4" s="1"/>
  <c r="AC54" i="4" a="1"/>
  <c r="AC54" i="4" s="1"/>
  <c r="AE54" i="4" a="1"/>
  <c r="AE54" i="4" s="1"/>
  <c r="AG54" i="4" a="1"/>
  <c r="AG54" i="4" s="1"/>
  <c r="AH54" i="4" a="1"/>
  <c r="AH54" i="4" s="1"/>
  <c r="AI54" i="4" a="1"/>
  <c r="AI54" i="4" s="1"/>
  <c r="AJ54" i="4" a="1"/>
  <c r="AJ54" i="4" s="1"/>
  <c r="AK54" i="4" a="1"/>
  <c r="AK54" i="4" s="1"/>
  <c r="AL54" i="4" a="1"/>
  <c r="AL54" i="4" s="1"/>
  <c r="AM54" i="4" a="1"/>
  <c r="AM54" i="4" s="1"/>
  <c r="AN54" i="4" a="1"/>
  <c r="AN54" i="4" s="1"/>
  <c r="AO54" i="4" a="1"/>
  <c r="AO54" i="4" s="1"/>
  <c r="AP54" i="4" a="1"/>
  <c r="AP54" i="4" s="1"/>
  <c r="AR54" i="4" a="1"/>
  <c r="AR54" i="4" s="1"/>
  <c r="AS54" i="4" a="1"/>
  <c r="AS54" i="4" s="1"/>
  <c r="AT54" i="4" a="1"/>
  <c r="AT54" i="4" s="1"/>
  <c r="AW54" i="4" a="1"/>
  <c r="AW54" i="4" s="1"/>
  <c r="AX54" i="4" a="1"/>
  <c r="AX54" i="4" s="1"/>
  <c r="AY54" i="4" a="1"/>
  <c r="AY54" i="4" s="1"/>
  <c r="AZ54" i="4" a="1"/>
  <c r="AZ54" i="4" s="1"/>
  <c r="BA54" i="4" a="1"/>
  <c r="BA54" i="4" s="1"/>
  <c r="BB54" i="4" a="1"/>
  <c r="BB54" i="4" s="1"/>
  <c r="BC54" i="4" a="1"/>
  <c r="BC54" i="4" s="1"/>
  <c r="BD54" i="4" a="1"/>
  <c r="BD54" i="4" s="1"/>
  <c r="BE54" i="4" a="1"/>
  <c r="BE54" i="4" s="1"/>
  <c r="BF54" i="4" a="1"/>
  <c r="BF54" i="4" s="1"/>
  <c r="BG54" i="4" a="1"/>
  <c r="BG54" i="4" s="1"/>
  <c r="BI54" i="4" a="1"/>
  <c r="BI54" i="4" s="1"/>
  <c r="BJ54" i="4"/>
  <c r="AV89" i="4" l="1"/>
  <c r="AV91" i="4" s="1"/>
  <c r="AL44" i="1"/>
  <c r="AM44" i="1" s="1"/>
  <c r="W9" i="1"/>
  <c r="W7" i="1"/>
  <c r="AL21" i="1"/>
  <c r="AL19" i="1"/>
  <c r="AL16" i="1"/>
  <c r="AL14" i="1"/>
  <c r="AL9" i="1"/>
  <c r="AL7" i="1"/>
  <c r="AL20" i="1"/>
  <c r="AL10" i="1"/>
  <c r="AL8" i="1"/>
  <c r="AL37" i="1"/>
  <c r="AL13" i="1"/>
  <c r="AL25" i="1"/>
  <c r="AL18" i="1"/>
  <c r="AL15" i="1"/>
  <c r="AL12" i="1"/>
  <c r="AL17" i="1"/>
  <c r="AL29" i="1"/>
  <c r="AL24" i="1"/>
  <c r="AL34" i="1"/>
  <c r="K93" i="4" l="1"/>
  <c r="AQ93" i="4"/>
  <c r="BH93" i="4"/>
  <c r="BI93" i="4"/>
  <c r="AU93" i="4"/>
  <c r="AV93" i="4"/>
  <c r="AP44" i="1"/>
  <c r="AQ44" i="1" s="1"/>
  <c r="Y7" i="1"/>
  <c r="Y9" i="1"/>
  <c r="D13" i="1"/>
  <c r="Z7" i="1" l="1"/>
  <c r="Z9" i="1"/>
  <c r="BG74" i="4"/>
  <c r="BG77" i="4"/>
  <c r="BG9" i="4" a="1"/>
  <c r="BG9" i="4" s="1"/>
  <c r="BG11" i="4" a="1"/>
  <c r="BG11" i="4" s="1"/>
  <c r="BG12" i="4" a="1"/>
  <c r="BG12" i="4" s="1"/>
  <c r="BG13" i="4" a="1"/>
  <c r="BG13" i="4" s="1"/>
  <c r="BG14" i="4" a="1"/>
  <c r="BG14" i="4" s="1"/>
  <c r="BG15" i="4" a="1"/>
  <c r="BG15" i="4" s="1"/>
  <c r="BG16" i="4" a="1"/>
  <c r="BG16" i="4" s="1"/>
  <c r="BG18" i="4" a="1"/>
  <c r="BG18" i="4" s="1"/>
  <c r="BG19" i="4" a="1"/>
  <c r="BG19" i="4" s="1"/>
  <c r="BG20" i="4" a="1"/>
  <c r="BG20" i="4" s="1"/>
  <c r="BG21" i="4" a="1"/>
  <c r="BG21" i="4" s="1"/>
  <c r="BG22" i="4" a="1"/>
  <c r="BG22" i="4" s="1"/>
  <c r="BG23" i="4" a="1"/>
  <c r="BG23" i="4" s="1"/>
  <c r="BG24" i="4" a="1"/>
  <c r="BG24" i="4" s="1"/>
  <c r="BG25" i="4" a="1"/>
  <c r="BG25" i="4" s="1"/>
  <c r="BG26" i="4" a="1"/>
  <c r="BG26" i="4" s="1"/>
  <c r="BG27" i="4" a="1"/>
  <c r="BG27" i="4" s="1"/>
  <c r="BG28" i="4" a="1"/>
  <c r="BG28" i="4" s="1"/>
  <c r="BG29" i="4" a="1"/>
  <c r="BG29" i="4" s="1"/>
  <c r="BG30" i="4" a="1"/>
  <c r="BG30" i="4" s="1"/>
  <c r="BG31" i="4" a="1"/>
  <c r="BG31" i="4" s="1"/>
  <c r="BG32" i="4" a="1"/>
  <c r="BG32" i="4" s="1"/>
  <c r="BG33" i="4" a="1"/>
  <c r="BG33" i="4" s="1"/>
  <c r="BG34" i="4" a="1"/>
  <c r="BG34" i="4" s="1"/>
  <c r="BG35" i="4" a="1"/>
  <c r="BG35" i="4" s="1"/>
  <c r="BG37" i="4" a="1"/>
  <c r="BG37" i="4" s="1"/>
  <c r="BG39" i="4" a="1"/>
  <c r="BG39" i="4" s="1"/>
  <c r="BG40" i="4" a="1"/>
  <c r="BG40" i="4" s="1"/>
  <c r="BG41" i="4" a="1"/>
  <c r="BG41" i="4" s="1"/>
  <c r="BG42" i="4" a="1"/>
  <c r="BG42" i="4" s="1"/>
  <c r="BG43" i="4" a="1"/>
  <c r="BG43" i="4" s="1"/>
  <c r="BG44" i="4" a="1"/>
  <c r="BG44" i="4" s="1"/>
  <c r="BG45" i="4" a="1"/>
  <c r="BG45" i="4" s="1"/>
  <c r="BG46" i="4" a="1"/>
  <c r="BG46" i="4" s="1"/>
  <c r="BG47" i="4" a="1"/>
  <c r="BG47" i="4" s="1"/>
  <c r="BG48" i="4" a="1"/>
  <c r="BG48" i="4" s="1"/>
  <c r="BG50" i="4" a="1"/>
  <c r="BG50" i="4" s="1"/>
  <c r="BG51" i="4" a="1"/>
  <c r="BG51" i="4" s="1"/>
  <c r="BG52" i="4" a="1"/>
  <c r="BG52" i="4" s="1"/>
  <c r="BG55" i="4" a="1"/>
  <c r="BG55" i="4" s="1"/>
  <c r="BG56" i="4" a="1"/>
  <c r="BG56" i="4" s="1"/>
  <c r="BG57" i="4" a="1"/>
  <c r="BG57" i="4" s="1"/>
  <c r="BG58" i="4" a="1"/>
  <c r="BG58" i="4" s="1"/>
  <c r="BG59" i="4" a="1"/>
  <c r="BG59" i="4" s="1"/>
  <c r="BG60" i="4" a="1"/>
  <c r="BG60" i="4" s="1"/>
  <c r="BG61" i="4" a="1"/>
  <c r="BG61" i="4" s="1"/>
  <c r="BG62" i="4" a="1"/>
  <c r="BG62" i="4" s="1"/>
  <c r="BG63" i="4" a="1"/>
  <c r="BG63" i="4" s="1"/>
  <c r="BG64" i="4" a="1"/>
  <c r="BG64" i="4" s="1"/>
  <c r="BG65" i="4" a="1"/>
  <c r="BG65" i="4" s="1"/>
  <c r="BG67" i="4" a="1"/>
  <c r="BG67" i="4" s="1"/>
  <c r="C65" i="4" a="1"/>
  <c r="C65" i="4" s="1"/>
  <c r="E65" i="4" a="1"/>
  <c r="E65" i="4" s="1"/>
  <c r="F65" i="4" a="1"/>
  <c r="F65" i="4" s="1"/>
  <c r="G65" i="4" a="1"/>
  <c r="G65" i="4" s="1"/>
  <c r="H65" i="4" a="1"/>
  <c r="H65" i="4" s="1"/>
  <c r="I65" i="4" a="1"/>
  <c r="I65" i="4" s="1"/>
  <c r="L65" i="4" a="1"/>
  <c r="L65" i="4" s="1"/>
  <c r="M65" i="4" a="1"/>
  <c r="M65" i="4" s="1"/>
  <c r="N65" i="4" a="1"/>
  <c r="N65" i="4" s="1"/>
  <c r="O65" i="4" a="1"/>
  <c r="O65" i="4" s="1"/>
  <c r="P65" i="4" a="1"/>
  <c r="P65" i="4" s="1"/>
  <c r="Q65" i="4" a="1"/>
  <c r="Q65" i="4" s="1"/>
  <c r="R65" i="4" a="1"/>
  <c r="R65" i="4" s="1"/>
  <c r="S65" i="4" a="1"/>
  <c r="S65" i="4" s="1"/>
  <c r="T65" i="4" a="1"/>
  <c r="T65" i="4" s="1"/>
  <c r="U65" i="4" a="1"/>
  <c r="U65" i="4" s="1"/>
  <c r="V65" i="4" a="1"/>
  <c r="V65" i="4" s="1"/>
  <c r="W65" i="4" a="1"/>
  <c r="W65" i="4" s="1"/>
  <c r="X65" i="4" a="1"/>
  <c r="X65" i="4" s="1"/>
  <c r="Y65" i="4" a="1"/>
  <c r="Y65" i="4" s="1"/>
  <c r="Z65" i="4" a="1"/>
  <c r="Z65" i="4" s="1"/>
  <c r="AA65" i="4" a="1"/>
  <c r="AA65" i="4" s="1"/>
  <c r="AB65" i="4" a="1"/>
  <c r="AB65" i="4" s="1"/>
  <c r="AC65" i="4" a="1"/>
  <c r="AC65" i="4" s="1"/>
  <c r="AE65" i="4" a="1"/>
  <c r="AE65" i="4" s="1"/>
  <c r="AG65" i="4" a="1"/>
  <c r="AG65" i="4" s="1"/>
  <c r="AH65" i="4" a="1"/>
  <c r="AH65" i="4" s="1"/>
  <c r="AI65" i="4" a="1"/>
  <c r="AI65" i="4" s="1"/>
  <c r="AJ65" i="4" a="1"/>
  <c r="AJ65" i="4" s="1"/>
  <c r="AK65" i="4" a="1"/>
  <c r="AK65" i="4" s="1"/>
  <c r="AL65" i="4" a="1"/>
  <c r="AL65" i="4" s="1"/>
  <c r="AM65" i="4" a="1"/>
  <c r="AM65" i="4" s="1"/>
  <c r="AN65" i="4" a="1"/>
  <c r="AN65" i="4" s="1"/>
  <c r="AO65" i="4" a="1"/>
  <c r="AO65" i="4" s="1"/>
  <c r="AP65" i="4" a="1"/>
  <c r="AP65" i="4" s="1"/>
  <c r="AR65" i="4" a="1"/>
  <c r="AR65" i="4" s="1"/>
  <c r="AS65" i="4" a="1"/>
  <c r="AS65" i="4" s="1"/>
  <c r="AT65" i="4" a="1"/>
  <c r="AT65" i="4" s="1"/>
  <c r="AW65" i="4" a="1"/>
  <c r="AW65" i="4" s="1"/>
  <c r="AX65" i="4" a="1"/>
  <c r="AX65" i="4" s="1"/>
  <c r="AY65" i="4" a="1"/>
  <c r="AY65" i="4" s="1"/>
  <c r="AZ65" i="4" a="1"/>
  <c r="AZ65" i="4" s="1"/>
  <c r="BA65" i="4" a="1"/>
  <c r="BA65" i="4" s="1"/>
  <c r="BB65" i="4" a="1"/>
  <c r="BB65" i="4" s="1"/>
  <c r="BC65" i="4" a="1"/>
  <c r="BC65" i="4" s="1"/>
  <c r="BD65" i="4" a="1"/>
  <c r="BD65" i="4" s="1"/>
  <c r="BE65" i="4" a="1"/>
  <c r="BE65" i="4" s="1"/>
  <c r="BF65" i="4" a="1"/>
  <c r="BF65" i="4" s="1"/>
  <c r="BI65" i="4" a="1"/>
  <c r="BI65" i="4" s="1"/>
  <c r="BJ65" i="4"/>
  <c r="U102" i="1"/>
  <c r="AM76" i="1"/>
  <c r="AP76" i="1"/>
  <c r="D76" i="1"/>
  <c r="BG89" i="4" l="1"/>
  <c r="BG91" i="4" s="1"/>
  <c r="AQ76" i="1"/>
  <c r="C48" i="4" a="1"/>
  <c r="C48" i="4" s="1"/>
  <c r="E48" i="4" a="1"/>
  <c r="E48" i="4" s="1"/>
  <c r="F48" i="4" a="1"/>
  <c r="F48" i="4" s="1"/>
  <c r="G48" i="4" a="1"/>
  <c r="G48" i="4" s="1"/>
  <c r="H48" i="4" a="1"/>
  <c r="H48" i="4" s="1"/>
  <c r="I48" i="4" a="1"/>
  <c r="I48" i="4" s="1"/>
  <c r="L48" i="4" a="1"/>
  <c r="L48" i="4" s="1"/>
  <c r="M48" i="4" a="1"/>
  <c r="M48" i="4" s="1"/>
  <c r="N48" i="4" a="1"/>
  <c r="N48" i="4" s="1"/>
  <c r="O48" i="4" a="1"/>
  <c r="O48" i="4" s="1"/>
  <c r="P48" i="4" a="1"/>
  <c r="P48" i="4" s="1"/>
  <c r="Q48" i="4" a="1"/>
  <c r="Q48" i="4" s="1"/>
  <c r="R48" i="4" a="1"/>
  <c r="R48" i="4" s="1"/>
  <c r="S48" i="4" a="1"/>
  <c r="S48" i="4" s="1"/>
  <c r="T48" i="4" a="1"/>
  <c r="T48" i="4" s="1"/>
  <c r="U48" i="4" a="1"/>
  <c r="U48" i="4" s="1"/>
  <c r="V48" i="4" a="1"/>
  <c r="V48" i="4" s="1"/>
  <c r="W48" i="4" a="1"/>
  <c r="W48" i="4" s="1"/>
  <c r="X48" i="4" a="1"/>
  <c r="X48" i="4" s="1"/>
  <c r="Y48" i="4" a="1"/>
  <c r="Y48" i="4" s="1"/>
  <c r="Z48" i="4" a="1"/>
  <c r="Z48" i="4" s="1"/>
  <c r="AA48" i="4" a="1"/>
  <c r="AA48" i="4" s="1"/>
  <c r="AB48" i="4" a="1"/>
  <c r="AB48" i="4" s="1"/>
  <c r="AC48" i="4" a="1"/>
  <c r="AC48" i="4" s="1"/>
  <c r="AE48" i="4" a="1"/>
  <c r="AE48" i="4" s="1"/>
  <c r="AG48" i="4" a="1"/>
  <c r="AG48" i="4" s="1"/>
  <c r="AH48" i="4" a="1"/>
  <c r="AH48" i="4" s="1"/>
  <c r="AI48" i="4" a="1"/>
  <c r="AI48" i="4" s="1"/>
  <c r="AJ48" i="4" a="1"/>
  <c r="AJ48" i="4" s="1"/>
  <c r="AK48" i="4" a="1"/>
  <c r="AK48" i="4" s="1"/>
  <c r="AL48" i="4" a="1"/>
  <c r="AL48" i="4" s="1"/>
  <c r="AM48" i="4" a="1"/>
  <c r="AM48" i="4" s="1"/>
  <c r="AN48" i="4" a="1"/>
  <c r="AN48" i="4" s="1"/>
  <c r="AO48" i="4" a="1"/>
  <c r="AO48" i="4" s="1"/>
  <c r="AP48" i="4" a="1"/>
  <c r="AP48" i="4" s="1"/>
  <c r="AR48" i="4" a="1"/>
  <c r="AR48" i="4" s="1"/>
  <c r="AS48" i="4" a="1"/>
  <c r="AS48" i="4" s="1"/>
  <c r="AT48" i="4" a="1"/>
  <c r="AT48" i="4" s="1"/>
  <c r="AW48" i="4" a="1"/>
  <c r="AW48" i="4" s="1"/>
  <c r="AX48" i="4" a="1"/>
  <c r="AX48" i="4" s="1"/>
  <c r="AY48" i="4" a="1"/>
  <c r="AY48" i="4" s="1"/>
  <c r="AZ48" i="4" a="1"/>
  <c r="AZ48" i="4" s="1"/>
  <c r="BA48" i="4" a="1"/>
  <c r="BA48" i="4" s="1"/>
  <c r="BB48" i="4" a="1"/>
  <c r="BB48" i="4" s="1"/>
  <c r="BC48" i="4" a="1"/>
  <c r="BC48" i="4" s="1"/>
  <c r="BD48" i="4" a="1"/>
  <c r="BD48" i="4" s="1"/>
  <c r="BE48" i="4" a="1"/>
  <c r="BE48" i="4" s="1"/>
  <c r="BF48" i="4" a="1"/>
  <c r="BF48" i="4" s="1"/>
  <c r="BI48" i="4" a="1"/>
  <c r="BI48" i="4" s="1"/>
  <c r="C44" i="4" a="1"/>
  <c r="C44" i="4" s="1"/>
  <c r="E44" i="4" a="1"/>
  <c r="E44" i="4" s="1"/>
  <c r="F44" i="4" a="1"/>
  <c r="F44" i="4" s="1"/>
  <c r="G44" i="4" a="1"/>
  <c r="G44" i="4" s="1"/>
  <c r="H44" i="4" a="1"/>
  <c r="H44" i="4" s="1"/>
  <c r="I44" i="4" a="1"/>
  <c r="I44" i="4" s="1"/>
  <c r="L44" i="4" a="1"/>
  <c r="L44" i="4" s="1"/>
  <c r="M44" i="4" a="1"/>
  <c r="M44" i="4" s="1"/>
  <c r="N44" i="4" a="1"/>
  <c r="N44" i="4" s="1"/>
  <c r="O44" i="4" a="1"/>
  <c r="O44" i="4" s="1"/>
  <c r="P44" i="4" a="1"/>
  <c r="P44" i="4" s="1"/>
  <c r="Q44" i="4" a="1"/>
  <c r="Q44" i="4" s="1"/>
  <c r="R44" i="4" a="1"/>
  <c r="R44" i="4" s="1"/>
  <c r="S44" i="4" a="1"/>
  <c r="S44" i="4" s="1"/>
  <c r="T44" i="4" a="1"/>
  <c r="T44" i="4" s="1"/>
  <c r="U44" i="4" a="1"/>
  <c r="U44" i="4" s="1"/>
  <c r="V44" i="4" a="1"/>
  <c r="V44" i="4" s="1"/>
  <c r="W44" i="4" a="1"/>
  <c r="W44" i="4" s="1"/>
  <c r="X44" i="4" a="1"/>
  <c r="X44" i="4" s="1"/>
  <c r="Y44" i="4" a="1"/>
  <c r="Y44" i="4" s="1"/>
  <c r="Z44" i="4" a="1"/>
  <c r="Z44" i="4" s="1"/>
  <c r="AA44" i="4" a="1"/>
  <c r="AA44" i="4" s="1"/>
  <c r="AB44" i="4" a="1"/>
  <c r="AB44" i="4" s="1"/>
  <c r="AC44" i="4" a="1"/>
  <c r="AC44" i="4" s="1"/>
  <c r="AE44" i="4" a="1"/>
  <c r="AE44" i="4" s="1"/>
  <c r="AG44" i="4" a="1"/>
  <c r="AG44" i="4" s="1"/>
  <c r="AH44" i="4" a="1"/>
  <c r="AH44" i="4" s="1"/>
  <c r="AI44" i="4" a="1"/>
  <c r="AI44" i="4" s="1"/>
  <c r="AJ44" i="4" a="1"/>
  <c r="AJ44" i="4" s="1"/>
  <c r="AM44" i="4" a="1"/>
  <c r="AM44" i="4" s="1"/>
  <c r="AN44" i="4" a="1"/>
  <c r="AN44" i="4" s="1"/>
  <c r="AO44" i="4" a="1"/>
  <c r="AO44" i="4" s="1"/>
  <c r="AP44" i="4" a="1"/>
  <c r="AP44" i="4" s="1"/>
  <c r="AR44" i="4" a="1"/>
  <c r="AR44" i="4" s="1"/>
  <c r="AS44" i="4" a="1"/>
  <c r="AS44" i="4" s="1"/>
  <c r="AT44" i="4" a="1"/>
  <c r="AT44" i="4" s="1"/>
  <c r="AW44" i="4" a="1"/>
  <c r="AW44" i="4" s="1"/>
  <c r="AX44" i="4" a="1"/>
  <c r="AX44" i="4" s="1"/>
  <c r="AY44" i="4" a="1"/>
  <c r="AY44" i="4" s="1"/>
  <c r="AZ44" i="4" a="1"/>
  <c r="AZ44" i="4" s="1"/>
  <c r="BA44" i="4" a="1"/>
  <c r="BA44" i="4" s="1"/>
  <c r="BB44" i="4" a="1"/>
  <c r="BB44" i="4" s="1"/>
  <c r="BC44" i="4" a="1"/>
  <c r="BC44" i="4" s="1"/>
  <c r="BD44" i="4" a="1"/>
  <c r="BD44" i="4" s="1"/>
  <c r="BE44" i="4" a="1"/>
  <c r="BE44" i="4" s="1"/>
  <c r="BF44" i="4" a="1"/>
  <c r="BF44" i="4" s="1"/>
  <c r="BI44" i="4" a="1"/>
  <c r="BI44" i="4" s="1"/>
  <c r="C23" i="4" a="1"/>
  <c r="C23" i="4" s="1"/>
  <c r="E23" i="4" a="1"/>
  <c r="E23" i="4" s="1"/>
  <c r="F23" i="4" a="1"/>
  <c r="F23" i="4" s="1"/>
  <c r="G23" i="4" a="1"/>
  <c r="G23" i="4" s="1"/>
  <c r="H23" i="4" a="1"/>
  <c r="H23" i="4" s="1"/>
  <c r="I23" i="4" a="1"/>
  <c r="I23" i="4" s="1"/>
  <c r="L23" i="4" a="1"/>
  <c r="L23" i="4" s="1"/>
  <c r="M23" i="4" a="1"/>
  <c r="M23" i="4" s="1"/>
  <c r="N23" i="4" a="1"/>
  <c r="N23" i="4" s="1"/>
  <c r="O23" i="4" a="1"/>
  <c r="O23" i="4" s="1"/>
  <c r="P23" i="4" a="1"/>
  <c r="P23" i="4" s="1"/>
  <c r="Q23" i="4" a="1"/>
  <c r="Q23" i="4" s="1"/>
  <c r="R23" i="4" a="1"/>
  <c r="R23" i="4" s="1"/>
  <c r="S23" i="4" a="1"/>
  <c r="S23" i="4" s="1"/>
  <c r="T23" i="4" a="1"/>
  <c r="T23" i="4" s="1"/>
  <c r="U23" i="4" a="1"/>
  <c r="U23" i="4" s="1"/>
  <c r="V23" i="4" a="1"/>
  <c r="V23" i="4" s="1"/>
  <c r="W23" i="4" a="1"/>
  <c r="W23" i="4" s="1"/>
  <c r="X23" i="4" a="1"/>
  <c r="X23" i="4" s="1"/>
  <c r="Y23" i="4" a="1"/>
  <c r="Y23" i="4" s="1"/>
  <c r="Z23" i="4" a="1"/>
  <c r="Z23" i="4" s="1"/>
  <c r="AA23" i="4" a="1"/>
  <c r="AA23" i="4" s="1"/>
  <c r="AB23" i="4" a="1"/>
  <c r="AB23" i="4" s="1"/>
  <c r="AC23" i="4" a="1"/>
  <c r="AC23" i="4" s="1"/>
  <c r="AE23" i="4" a="1"/>
  <c r="AE23" i="4" s="1"/>
  <c r="AG23" i="4" a="1"/>
  <c r="AG23" i="4" s="1"/>
  <c r="AH23" i="4" a="1"/>
  <c r="AH23" i="4" s="1"/>
  <c r="AI23" i="4" a="1"/>
  <c r="AI23" i="4" s="1"/>
  <c r="AJ23" i="4" a="1"/>
  <c r="AJ23" i="4" s="1"/>
  <c r="AK23" i="4" a="1"/>
  <c r="AK23" i="4" s="1"/>
  <c r="AL23" i="4" a="1"/>
  <c r="AL23" i="4" s="1"/>
  <c r="AM23" i="4" a="1"/>
  <c r="AM23" i="4" s="1"/>
  <c r="AN23" i="4" a="1"/>
  <c r="AN23" i="4" s="1"/>
  <c r="AO23" i="4" a="1"/>
  <c r="AO23" i="4" s="1"/>
  <c r="AP23" i="4" a="1"/>
  <c r="AP23" i="4" s="1"/>
  <c r="AR23" i="4" a="1"/>
  <c r="AR23" i="4" s="1"/>
  <c r="AS23" i="4" a="1"/>
  <c r="AS23" i="4" s="1"/>
  <c r="AT23" i="4" a="1"/>
  <c r="AT23" i="4" s="1"/>
  <c r="AW23" i="4" a="1"/>
  <c r="AW23" i="4" s="1"/>
  <c r="AX23" i="4" a="1"/>
  <c r="AX23" i="4" s="1"/>
  <c r="AY23" i="4" a="1"/>
  <c r="AY23" i="4" s="1"/>
  <c r="AZ23" i="4" a="1"/>
  <c r="AZ23" i="4" s="1"/>
  <c r="BA23" i="4" a="1"/>
  <c r="BA23" i="4" s="1"/>
  <c r="BB23" i="4" a="1"/>
  <c r="BB23" i="4" s="1"/>
  <c r="BC23" i="4" a="1"/>
  <c r="BC23" i="4" s="1"/>
  <c r="BD23" i="4" a="1"/>
  <c r="BD23" i="4" s="1"/>
  <c r="BE23" i="4" a="1"/>
  <c r="BE23" i="4" s="1"/>
  <c r="BF23" i="4" a="1"/>
  <c r="BF23" i="4" s="1"/>
  <c r="BI23" i="4" a="1"/>
  <c r="BI23" i="4" s="1"/>
  <c r="AL9" i="4" a="1"/>
  <c r="AL9" i="4" s="1"/>
  <c r="AL11" i="4" a="1"/>
  <c r="AL11" i="4" s="1"/>
  <c r="AL12" i="4" a="1"/>
  <c r="AL12" i="4" s="1"/>
  <c r="AL13" i="4" a="1"/>
  <c r="AL13" i="4" s="1"/>
  <c r="AL14" i="4" a="1"/>
  <c r="AL14" i="4" s="1"/>
  <c r="AL15" i="4" a="1"/>
  <c r="AL15" i="4" s="1"/>
  <c r="AL16" i="4" a="1"/>
  <c r="AL16" i="4" s="1"/>
  <c r="AL18" i="4" a="1"/>
  <c r="AL18" i="4" s="1"/>
  <c r="AL19" i="4" a="1"/>
  <c r="AL19" i="4" s="1"/>
  <c r="AL20" i="4" a="1"/>
  <c r="AL20" i="4" s="1"/>
  <c r="AL21" i="4" a="1"/>
  <c r="AL21" i="4" s="1"/>
  <c r="AL22" i="4" a="1"/>
  <c r="AL22" i="4" s="1"/>
  <c r="AL24" i="4" a="1"/>
  <c r="AL24" i="4" s="1"/>
  <c r="AL25" i="4" a="1"/>
  <c r="AL25" i="4" s="1"/>
  <c r="AL26" i="4" a="1"/>
  <c r="AL26" i="4" s="1"/>
  <c r="AL27" i="4" a="1"/>
  <c r="AL27" i="4" s="1"/>
  <c r="AL28" i="4" a="1"/>
  <c r="AL28" i="4" s="1"/>
  <c r="AL29" i="4" a="1"/>
  <c r="AL29" i="4" s="1"/>
  <c r="AL30" i="4" a="1"/>
  <c r="AL30" i="4" s="1"/>
  <c r="AL31" i="4" a="1"/>
  <c r="AL31" i="4" s="1"/>
  <c r="AL32" i="4" a="1"/>
  <c r="AL32" i="4" s="1"/>
  <c r="AL33" i="4" a="1"/>
  <c r="AL33" i="4" s="1"/>
  <c r="AL34" i="4" a="1"/>
  <c r="AL34" i="4" s="1"/>
  <c r="AL35" i="4" a="1"/>
  <c r="AL35" i="4" s="1"/>
  <c r="AL37" i="4" a="1"/>
  <c r="AL37" i="4" s="1"/>
  <c r="AL39" i="4" a="1"/>
  <c r="AL39" i="4" s="1"/>
  <c r="AL40" i="4" a="1"/>
  <c r="AL40" i="4" s="1"/>
  <c r="AL41" i="4" a="1"/>
  <c r="AL41" i="4" s="1"/>
  <c r="AL42" i="4" a="1"/>
  <c r="AL42" i="4" s="1"/>
  <c r="AL45" i="4" a="1"/>
  <c r="AL45" i="4" s="1"/>
  <c r="AL46" i="4" a="1"/>
  <c r="AL46" i="4" s="1"/>
  <c r="AL47" i="4" a="1"/>
  <c r="AL47" i="4" s="1"/>
  <c r="AL50" i="4" a="1"/>
  <c r="AL50" i="4" s="1"/>
  <c r="AL51" i="4" a="1"/>
  <c r="AL51" i="4" s="1"/>
  <c r="AL52" i="4" a="1"/>
  <c r="AL52" i="4" s="1"/>
  <c r="AL55" i="4" a="1"/>
  <c r="AL55" i="4" s="1"/>
  <c r="AL56" i="4" a="1"/>
  <c r="AL56" i="4" s="1"/>
  <c r="AL57" i="4" a="1"/>
  <c r="AL57" i="4" s="1"/>
  <c r="AL58" i="4" a="1"/>
  <c r="AL58" i="4" s="1"/>
  <c r="AL59" i="4" a="1"/>
  <c r="AL59" i="4" s="1"/>
  <c r="AL60" i="4" a="1"/>
  <c r="AL60" i="4" s="1"/>
  <c r="AL61" i="4" a="1"/>
  <c r="AL61" i="4" s="1"/>
  <c r="AL62" i="4" a="1"/>
  <c r="AL62" i="4" s="1"/>
  <c r="AL63" i="4" a="1"/>
  <c r="AL63" i="4" s="1"/>
  <c r="AL64" i="4" a="1"/>
  <c r="AL64" i="4" s="1"/>
  <c r="AL67" i="4" a="1"/>
  <c r="AL67" i="4" s="1"/>
  <c r="Q9" i="4" a="1"/>
  <c r="Q9" i="4" s="1"/>
  <c r="Q11" i="4" a="1"/>
  <c r="Q11" i="4" s="1"/>
  <c r="Q12" i="4" a="1"/>
  <c r="Q12" i="4" s="1"/>
  <c r="Q13" i="4" a="1"/>
  <c r="Q13" i="4" s="1"/>
  <c r="Q14" i="4" a="1"/>
  <c r="Q14" i="4" s="1"/>
  <c r="Q15" i="4" a="1"/>
  <c r="Q15" i="4" s="1"/>
  <c r="Q16" i="4" a="1"/>
  <c r="Q16" i="4" s="1"/>
  <c r="Q18" i="4" a="1"/>
  <c r="Q18" i="4" s="1"/>
  <c r="Q19" i="4" a="1"/>
  <c r="Q19" i="4" s="1"/>
  <c r="Q20" i="4" a="1"/>
  <c r="Q20" i="4" s="1"/>
  <c r="Q21" i="4" a="1"/>
  <c r="Q21" i="4" s="1"/>
  <c r="Q22" i="4" a="1"/>
  <c r="Q22" i="4" s="1"/>
  <c r="Q24" i="4" a="1"/>
  <c r="Q24" i="4" s="1"/>
  <c r="Q25" i="4" a="1"/>
  <c r="Q25" i="4" s="1"/>
  <c r="Q26" i="4" a="1"/>
  <c r="Q26" i="4" s="1"/>
  <c r="Q27" i="4" a="1"/>
  <c r="Q27" i="4" s="1"/>
  <c r="Q28" i="4" a="1"/>
  <c r="Q28" i="4" s="1"/>
  <c r="Q29" i="4" a="1"/>
  <c r="Q29" i="4" s="1"/>
  <c r="Q30" i="4" a="1"/>
  <c r="Q30" i="4" s="1"/>
  <c r="Q31" i="4" a="1"/>
  <c r="Q31" i="4" s="1"/>
  <c r="Q32" i="4" a="1"/>
  <c r="Q32" i="4" s="1"/>
  <c r="Q33" i="4" a="1"/>
  <c r="Q33" i="4" s="1"/>
  <c r="Q34" i="4" a="1"/>
  <c r="Q34" i="4" s="1"/>
  <c r="Q35" i="4" a="1"/>
  <c r="Q35" i="4" s="1"/>
  <c r="Q37" i="4" a="1"/>
  <c r="Q37" i="4" s="1"/>
  <c r="Q39" i="4" a="1"/>
  <c r="Q39" i="4" s="1"/>
  <c r="Q40" i="4" a="1"/>
  <c r="Q40" i="4" s="1"/>
  <c r="Q41" i="4" a="1"/>
  <c r="Q41" i="4" s="1"/>
  <c r="Q42" i="4" a="1"/>
  <c r="Q42" i="4" s="1"/>
  <c r="Q43" i="4" a="1"/>
  <c r="Q43" i="4" s="1"/>
  <c r="Q45" i="4" a="1"/>
  <c r="Q45" i="4" s="1"/>
  <c r="Q46" i="4" a="1"/>
  <c r="Q46" i="4" s="1"/>
  <c r="Q47" i="4" a="1"/>
  <c r="Q47" i="4" s="1"/>
  <c r="Q50" i="4" a="1"/>
  <c r="Q50" i="4" s="1"/>
  <c r="Q51" i="4" a="1"/>
  <c r="Q51" i="4" s="1"/>
  <c r="Q52" i="4" a="1"/>
  <c r="Q52" i="4" s="1"/>
  <c r="Q55" i="4" a="1"/>
  <c r="Q55" i="4" s="1"/>
  <c r="Q56" i="4" a="1"/>
  <c r="Q56" i="4" s="1"/>
  <c r="Q57" i="4" a="1"/>
  <c r="Q57" i="4" s="1"/>
  <c r="Q58" i="4" a="1"/>
  <c r="Q58" i="4" s="1"/>
  <c r="Q59" i="4" a="1"/>
  <c r="Q59" i="4" s="1"/>
  <c r="Q60" i="4" a="1"/>
  <c r="Q60" i="4" s="1"/>
  <c r="Q61" i="4" a="1"/>
  <c r="Q61" i="4" s="1"/>
  <c r="Q62" i="4" a="1"/>
  <c r="Q62" i="4" s="1"/>
  <c r="Q63" i="4" a="1"/>
  <c r="Q63" i="4" s="1"/>
  <c r="Q64" i="4" a="1"/>
  <c r="Q64" i="4" s="1"/>
  <c r="Q67" i="4" a="1"/>
  <c r="Q67" i="4" s="1"/>
  <c r="AP9" i="4" a="1"/>
  <c r="AP9" i="4" s="1"/>
  <c r="AP11" i="4" a="1"/>
  <c r="AP11" i="4" s="1"/>
  <c r="AP12" i="4" a="1"/>
  <c r="AP12" i="4" s="1"/>
  <c r="AP13" i="4" a="1"/>
  <c r="AP13" i="4" s="1"/>
  <c r="AP14" i="4" a="1"/>
  <c r="AP14" i="4" s="1"/>
  <c r="AP15" i="4" a="1"/>
  <c r="AP15" i="4" s="1"/>
  <c r="AP16" i="4" a="1"/>
  <c r="AP16" i="4" s="1"/>
  <c r="AP18" i="4" a="1"/>
  <c r="AP18" i="4" s="1"/>
  <c r="AP19" i="4" a="1"/>
  <c r="AP19" i="4" s="1"/>
  <c r="AP20" i="4" a="1"/>
  <c r="AP20" i="4" s="1"/>
  <c r="AP21" i="4" a="1"/>
  <c r="AP21" i="4" s="1"/>
  <c r="AP22" i="4" a="1"/>
  <c r="AP22" i="4" s="1"/>
  <c r="AP24" i="4" a="1"/>
  <c r="AP24" i="4" s="1"/>
  <c r="AP25" i="4" a="1"/>
  <c r="AP25" i="4" s="1"/>
  <c r="AP26" i="4" a="1"/>
  <c r="AP26" i="4" s="1"/>
  <c r="AP27" i="4" a="1"/>
  <c r="AP27" i="4" s="1"/>
  <c r="AP28" i="4" a="1"/>
  <c r="AP28" i="4" s="1"/>
  <c r="AP29" i="4" a="1"/>
  <c r="AP29" i="4" s="1"/>
  <c r="AP30" i="4" a="1"/>
  <c r="AP30" i="4" s="1"/>
  <c r="AP31" i="4" a="1"/>
  <c r="AP31" i="4" s="1"/>
  <c r="AP32" i="4" a="1"/>
  <c r="AP32" i="4" s="1"/>
  <c r="AP33" i="4" a="1"/>
  <c r="AP33" i="4" s="1"/>
  <c r="AP34" i="4" a="1"/>
  <c r="AP34" i="4" s="1"/>
  <c r="AP35" i="4" a="1"/>
  <c r="AP35" i="4" s="1"/>
  <c r="AP37" i="4" a="1"/>
  <c r="AP37" i="4" s="1"/>
  <c r="AP39" i="4" a="1"/>
  <c r="AP39" i="4" s="1"/>
  <c r="AP40" i="4" a="1"/>
  <c r="AP40" i="4" s="1"/>
  <c r="AP41" i="4" a="1"/>
  <c r="AP41" i="4" s="1"/>
  <c r="AP42" i="4" a="1"/>
  <c r="AP42" i="4" s="1"/>
  <c r="AP43" i="4" a="1"/>
  <c r="AP43" i="4" s="1"/>
  <c r="AP45" i="4" a="1"/>
  <c r="AP45" i="4" s="1"/>
  <c r="AP46" i="4" a="1"/>
  <c r="AP46" i="4" s="1"/>
  <c r="AP47" i="4" a="1"/>
  <c r="AP47" i="4" s="1"/>
  <c r="AP50" i="4" a="1"/>
  <c r="AP50" i="4" s="1"/>
  <c r="AP51" i="4" a="1"/>
  <c r="AP51" i="4" s="1"/>
  <c r="AP52" i="4" a="1"/>
  <c r="AP52" i="4" s="1"/>
  <c r="AP55" i="4" a="1"/>
  <c r="AP55" i="4" s="1"/>
  <c r="AP56" i="4" a="1"/>
  <c r="AP56" i="4" s="1"/>
  <c r="AP57" i="4" a="1"/>
  <c r="AP57" i="4" s="1"/>
  <c r="AP58" i="4" a="1"/>
  <c r="AP58" i="4" s="1"/>
  <c r="AP59" i="4" a="1"/>
  <c r="AP59" i="4" s="1"/>
  <c r="AP60" i="4" a="1"/>
  <c r="AP60" i="4" s="1"/>
  <c r="AP61" i="4" a="1"/>
  <c r="AP61" i="4" s="1"/>
  <c r="AP62" i="4" a="1"/>
  <c r="AP62" i="4" s="1"/>
  <c r="AP63" i="4" a="1"/>
  <c r="AP63" i="4" s="1"/>
  <c r="AP64" i="4" a="1"/>
  <c r="AP64" i="4" s="1"/>
  <c r="AP67" i="4" a="1"/>
  <c r="AP67" i="4" s="1"/>
  <c r="AP74" i="4"/>
  <c r="AP77" i="4"/>
  <c r="AL74" i="4"/>
  <c r="AL77" i="4"/>
  <c r="Q74" i="4"/>
  <c r="Q77" i="4"/>
  <c r="AP7" i="4"/>
  <c r="AL7" i="4"/>
  <c r="Q7" i="4"/>
  <c r="BJ48" i="4"/>
  <c r="BJ44" i="4"/>
  <c r="BJ23" i="4"/>
  <c r="D25" i="1"/>
  <c r="Q89" i="4" l="1"/>
  <c r="Q91" i="4" s="1"/>
  <c r="AP89" i="4"/>
  <c r="AP91" i="4" s="1"/>
  <c r="AL89" i="4"/>
  <c r="AL91" i="4" s="1"/>
  <c r="AM25" i="1"/>
  <c r="AM23" i="1"/>
  <c r="AM24" i="1"/>
  <c r="AP23" i="1"/>
  <c r="AQ23" i="1" l="1"/>
  <c r="AP25" i="1"/>
  <c r="AQ25" i="1" s="1"/>
  <c r="AP24" i="1"/>
  <c r="AQ24" i="1" s="1"/>
  <c r="AM30" i="1"/>
  <c r="AW74" i="4" l="1"/>
  <c r="AW77" i="4"/>
  <c r="AW9" i="4" a="1"/>
  <c r="AW9" i="4" s="1"/>
  <c r="AW11" i="4" a="1"/>
  <c r="AW11" i="4" s="1"/>
  <c r="AW12" i="4" a="1"/>
  <c r="AW12" i="4" s="1"/>
  <c r="AW13" i="4" a="1"/>
  <c r="AW13" i="4" s="1"/>
  <c r="AW14" i="4" a="1"/>
  <c r="AW14" i="4" s="1"/>
  <c r="AW15" i="4" a="1"/>
  <c r="AW15" i="4" s="1"/>
  <c r="AW16" i="4" a="1"/>
  <c r="AW16" i="4" s="1"/>
  <c r="AW18" i="4" a="1"/>
  <c r="AW18" i="4" s="1"/>
  <c r="AW19" i="4" a="1"/>
  <c r="AW19" i="4" s="1"/>
  <c r="AW20" i="4" a="1"/>
  <c r="AW20" i="4" s="1"/>
  <c r="AW21" i="4" a="1"/>
  <c r="AW21" i="4" s="1"/>
  <c r="AW22" i="4" a="1"/>
  <c r="AW22" i="4" s="1"/>
  <c r="AW24" i="4" a="1"/>
  <c r="AW24" i="4" s="1"/>
  <c r="AW25" i="4" a="1"/>
  <c r="AW25" i="4" s="1"/>
  <c r="AW26" i="4" a="1"/>
  <c r="AW26" i="4" s="1"/>
  <c r="AW27" i="4" a="1"/>
  <c r="AW27" i="4" s="1"/>
  <c r="AW28" i="4" a="1"/>
  <c r="AW28" i="4" s="1"/>
  <c r="AW29" i="4" a="1"/>
  <c r="AW29" i="4" s="1"/>
  <c r="AW30" i="4" a="1"/>
  <c r="AW30" i="4" s="1"/>
  <c r="AW31" i="4" a="1"/>
  <c r="AW31" i="4" s="1"/>
  <c r="AW32" i="4" a="1"/>
  <c r="AW32" i="4" s="1"/>
  <c r="AW33" i="4" a="1"/>
  <c r="AW33" i="4" s="1"/>
  <c r="AW34" i="4" a="1"/>
  <c r="AW34" i="4" s="1"/>
  <c r="AW35" i="4" a="1"/>
  <c r="AW35" i="4" s="1"/>
  <c r="AW37" i="4" a="1"/>
  <c r="AW37" i="4" s="1"/>
  <c r="AW39" i="4" a="1"/>
  <c r="AW39" i="4" s="1"/>
  <c r="AW40" i="4" a="1"/>
  <c r="AW40" i="4" s="1"/>
  <c r="AW41" i="4" a="1"/>
  <c r="AW41" i="4" s="1"/>
  <c r="AW42" i="4" a="1"/>
  <c r="AW42" i="4" s="1"/>
  <c r="AW43" i="4" a="1"/>
  <c r="AW43" i="4" s="1"/>
  <c r="AW45" i="4" a="1"/>
  <c r="AW45" i="4" s="1"/>
  <c r="AW46" i="4" a="1"/>
  <c r="AW46" i="4" s="1"/>
  <c r="AW47" i="4" a="1"/>
  <c r="AW47" i="4" s="1"/>
  <c r="AW50" i="4" a="1"/>
  <c r="AW50" i="4" s="1"/>
  <c r="AW51" i="4" a="1"/>
  <c r="AW51" i="4" s="1"/>
  <c r="AW52" i="4" a="1"/>
  <c r="AW52" i="4" s="1"/>
  <c r="AW55" i="4" a="1"/>
  <c r="AW55" i="4" s="1"/>
  <c r="AW56" i="4" a="1"/>
  <c r="AW56" i="4" s="1"/>
  <c r="AW57" i="4" a="1"/>
  <c r="AW57" i="4" s="1"/>
  <c r="AW58" i="4" a="1"/>
  <c r="AW58" i="4" s="1"/>
  <c r="AW59" i="4" a="1"/>
  <c r="AW59" i="4" s="1"/>
  <c r="AW60" i="4" a="1"/>
  <c r="AW60" i="4" s="1"/>
  <c r="AW61" i="4" a="1"/>
  <c r="AW61" i="4" s="1"/>
  <c r="AW62" i="4" a="1"/>
  <c r="AW62" i="4" s="1"/>
  <c r="AW63" i="4" a="1"/>
  <c r="AW63" i="4" s="1"/>
  <c r="AW64" i="4" a="1"/>
  <c r="AW64" i="4" s="1"/>
  <c r="AW67" i="4" a="1"/>
  <c r="AW67" i="4" s="1"/>
  <c r="C55" i="4" a="1"/>
  <c r="C55" i="4" s="1"/>
  <c r="E55" i="4" a="1"/>
  <c r="E55" i="4" s="1"/>
  <c r="F55" i="4" a="1"/>
  <c r="F55" i="4" s="1"/>
  <c r="G55" i="4" a="1"/>
  <c r="G55" i="4" s="1"/>
  <c r="H55" i="4" a="1"/>
  <c r="H55" i="4" s="1"/>
  <c r="I55" i="4" a="1"/>
  <c r="I55" i="4" s="1"/>
  <c r="L55" i="4" a="1"/>
  <c r="L55" i="4" s="1"/>
  <c r="M55" i="4" a="1"/>
  <c r="M55" i="4" s="1"/>
  <c r="N55" i="4" a="1"/>
  <c r="N55" i="4" s="1"/>
  <c r="O55" i="4" a="1"/>
  <c r="O55" i="4" s="1"/>
  <c r="P55" i="4" a="1"/>
  <c r="P55" i="4" s="1"/>
  <c r="R55" i="4" a="1"/>
  <c r="R55" i="4" s="1"/>
  <c r="S55" i="4" a="1"/>
  <c r="S55" i="4" s="1"/>
  <c r="T55" i="4" a="1"/>
  <c r="T55" i="4" s="1"/>
  <c r="U55" i="4" a="1"/>
  <c r="U55" i="4" s="1"/>
  <c r="V55" i="4" a="1"/>
  <c r="V55" i="4" s="1"/>
  <c r="W55" i="4" a="1"/>
  <c r="W55" i="4" s="1"/>
  <c r="X55" i="4" a="1"/>
  <c r="X55" i="4" s="1"/>
  <c r="Y55" i="4" a="1"/>
  <c r="Y55" i="4" s="1"/>
  <c r="Z55" i="4" a="1"/>
  <c r="Z55" i="4" s="1"/>
  <c r="AA55" i="4" a="1"/>
  <c r="AA55" i="4" s="1"/>
  <c r="AB55" i="4" a="1"/>
  <c r="AB55" i="4" s="1"/>
  <c r="AC55" i="4" a="1"/>
  <c r="AC55" i="4" s="1"/>
  <c r="AE55" i="4" a="1"/>
  <c r="AE55" i="4" s="1"/>
  <c r="AG55" i="4" a="1"/>
  <c r="AG55" i="4" s="1"/>
  <c r="AH55" i="4" a="1"/>
  <c r="AH55" i="4" s="1"/>
  <c r="AI55" i="4" a="1"/>
  <c r="AI55" i="4" s="1"/>
  <c r="AJ55" i="4" a="1"/>
  <c r="AJ55" i="4" s="1"/>
  <c r="AK55" i="4" a="1"/>
  <c r="AK55" i="4" s="1"/>
  <c r="AM55" i="4" a="1"/>
  <c r="AM55" i="4" s="1"/>
  <c r="AN55" i="4" a="1"/>
  <c r="AN55" i="4" s="1"/>
  <c r="AO55" i="4" a="1"/>
  <c r="AO55" i="4" s="1"/>
  <c r="AR55" i="4" a="1"/>
  <c r="AR55" i="4" s="1"/>
  <c r="AS55" i="4" a="1"/>
  <c r="AS55" i="4" s="1"/>
  <c r="AT55" i="4" a="1"/>
  <c r="AT55" i="4" s="1"/>
  <c r="AX55" i="4" a="1"/>
  <c r="AX55" i="4" s="1"/>
  <c r="AY55" i="4" a="1"/>
  <c r="AY55" i="4" s="1"/>
  <c r="AZ55" i="4" a="1"/>
  <c r="AZ55" i="4" s="1"/>
  <c r="BA55" i="4" a="1"/>
  <c r="BA55" i="4" s="1"/>
  <c r="BB55" i="4" a="1"/>
  <c r="BB55" i="4" s="1"/>
  <c r="BC55" i="4" a="1"/>
  <c r="BC55" i="4" s="1"/>
  <c r="BD55" i="4" a="1"/>
  <c r="BD55" i="4" s="1"/>
  <c r="BE55" i="4" a="1"/>
  <c r="BE55" i="4" s="1"/>
  <c r="BF55" i="4" a="1"/>
  <c r="BF55" i="4" s="1"/>
  <c r="BI55" i="4" a="1"/>
  <c r="BI55" i="4" s="1"/>
  <c r="BJ55" i="4"/>
  <c r="AW7" i="4"/>
  <c r="AM11" i="1"/>
  <c r="AP11" i="1"/>
  <c r="AW89" i="4" l="1"/>
  <c r="AW91" i="4" s="1"/>
  <c r="AQ11" i="1"/>
  <c r="D36" i="1"/>
  <c r="D16" i="1"/>
  <c r="AM47" i="1" l="1"/>
  <c r="AP47" i="1" l="1"/>
  <c r="AQ47" i="1" s="1"/>
  <c r="AE7" i="4" l="1"/>
  <c r="AE74" i="4"/>
  <c r="AE77" i="4"/>
  <c r="C37" i="4" a="1"/>
  <c r="C37" i="4" s="1"/>
  <c r="E37" i="4" a="1"/>
  <c r="E37" i="4" s="1"/>
  <c r="F37" i="4" a="1"/>
  <c r="F37" i="4" s="1"/>
  <c r="G37" i="4" a="1"/>
  <c r="G37" i="4" s="1"/>
  <c r="H37" i="4" a="1"/>
  <c r="H37" i="4" s="1"/>
  <c r="I37" i="4" a="1"/>
  <c r="I37" i="4" s="1"/>
  <c r="L37" i="4" a="1"/>
  <c r="L37" i="4" s="1"/>
  <c r="M37" i="4" a="1"/>
  <c r="M37" i="4" s="1"/>
  <c r="N37" i="4" a="1"/>
  <c r="N37" i="4" s="1"/>
  <c r="O37" i="4" a="1"/>
  <c r="O37" i="4" s="1"/>
  <c r="P37" i="4" a="1"/>
  <c r="P37" i="4" s="1"/>
  <c r="R37" i="4" a="1"/>
  <c r="R37" i="4" s="1"/>
  <c r="S37" i="4" a="1"/>
  <c r="S37" i="4" s="1"/>
  <c r="T37" i="4" a="1"/>
  <c r="T37" i="4" s="1"/>
  <c r="U37" i="4" a="1"/>
  <c r="U37" i="4" s="1"/>
  <c r="V37" i="4" a="1"/>
  <c r="V37" i="4" s="1"/>
  <c r="W37" i="4" a="1"/>
  <c r="W37" i="4" s="1"/>
  <c r="X37" i="4" a="1"/>
  <c r="X37" i="4" s="1"/>
  <c r="Y37" i="4" a="1"/>
  <c r="Y37" i="4" s="1"/>
  <c r="Z37" i="4" a="1"/>
  <c r="Z37" i="4" s="1"/>
  <c r="AA37" i="4" a="1"/>
  <c r="AA37" i="4" s="1"/>
  <c r="AB37" i="4" a="1"/>
  <c r="AB37" i="4" s="1"/>
  <c r="AC37" i="4" a="1"/>
  <c r="AC37" i="4" s="1"/>
  <c r="AE37" i="4" a="1"/>
  <c r="AE37" i="4" s="1"/>
  <c r="AG37" i="4" a="1"/>
  <c r="AG37" i="4" s="1"/>
  <c r="AH37" i="4" a="1"/>
  <c r="AH37" i="4" s="1"/>
  <c r="AI37" i="4" a="1"/>
  <c r="AI37" i="4" s="1"/>
  <c r="AJ37" i="4" a="1"/>
  <c r="AJ37" i="4" s="1"/>
  <c r="AK37" i="4" a="1"/>
  <c r="AK37" i="4" s="1"/>
  <c r="AM37" i="4" a="1"/>
  <c r="AM37" i="4" s="1"/>
  <c r="AN37" i="4" a="1"/>
  <c r="AN37" i="4" s="1"/>
  <c r="AO37" i="4" a="1"/>
  <c r="AO37" i="4" s="1"/>
  <c r="AR37" i="4" a="1"/>
  <c r="AR37" i="4" s="1"/>
  <c r="AS37" i="4" a="1"/>
  <c r="AS37" i="4" s="1"/>
  <c r="AT37" i="4" a="1"/>
  <c r="AT37" i="4" s="1"/>
  <c r="AX37" i="4" a="1"/>
  <c r="AX37" i="4" s="1"/>
  <c r="AY37" i="4" a="1"/>
  <c r="AY37" i="4" s="1"/>
  <c r="AZ37" i="4" a="1"/>
  <c r="AZ37" i="4" s="1"/>
  <c r="BA37" i="4" a="1"/>
  <c r="BA37" i="4" s="1"/>
  <c r="BB37" i="4" a="1"/>
  <c r="BB37" i="4" s="1"/>
  <c r="BC37" i="4" a="1"/>
  <c r="BC37" i="4" s="1"/>
  <c r="BD37" i="4" a="1"/>
  <c r="BD37" i="4" s="1"/>
  <c r="BE37" i="4" a="1"/>
  <c r="BE37" i="4" s="1"/>
  <c r="BF37" i="4" a="1"/>
  <c r="BF37" i="4" s="1"/>
  <c r="BI37" i="4" a="1"/>
  <c r="BI37" i="4" s="1"/>
  <c r="AE9" i="4" a="1"/>
  <c r="AE9" i="4" s="1"/>
  <c r="AE11" i="4" a="1"/>
  <c r="AE11" i="4" s="1"/>
  <c r="AE12" i="4" a="1"/>
  <c r="AE12" i="4" s="1"/>
  <c r="AE13" i="4" a="1"/>
  <c r="AE13" i="4" s="1"/>
  <c r="AE14" i="4" a="1"/>
  <c r="AE14" i="4" s="1"/>
  <c r="AE15" i="4" a="1"/>
  <c r="AE15" i="4" s="1"/>
  <c r="AE16" i="4" a="1"/>
  <c r="AE16" i="4" s="1"/>
  <c r="AE18" i="4" a="1"/>
  <c r="AE18" i="4" s="1"/>
  <c r="AE19" i="4" a="1"/>
  <c r="AE19" i="4" s="1"/>
  <c r="AE20" i="4" a="1"/>
  <c r="AE20" i="4" s="1"/>
  <c r="AE21" i="4" a="1"/>
  <c r="AE21" i="4" s="1"/>
  <c r="AE22" i="4" a="1"/>
  <c r="AE22" i="4" s="1"/>
  <c r="AE24" i="4" a="1"/>
  <c r="AE24" i="4" s="1"/>
  <c r="AE25" i="4" a="1"/>
  <c r="AE25" i="4" s="1"/>
  <c r="AE26" i="4" a="1"/>
  <c r="AE26" i="4" s="1"/>
  <c r="AE27" i="4" a="1"/>
  <c r="AE27" i="4" s="1"/>
  <c r="AE28" i="4" a="1"/>
  <c r="AE28" i="4" s="1"/>
  <c r="AE29" i="4" a="1"/>
  <c r="AE29" i="4" s="1"/>
  <c r="AE30" i="4" a="1"/>
  <c r="AE30" i="4" s="1"/>
  <c r="AE31" i="4" a="1"/>
  <c r="AE31" i="4" s="1"/>
  <c r="AE32" i="4" a="1"/>
  <c r="AE32" i="4" s="1"/>
  <c r="AE33" i="4" a="1"/>
  <c r="AE33" i="4" s="1"/>
  <c r="AE34" i="4" a="1"/>
  <c r="AE34" i="4" s="1"/>
  <c r="AE35" i="4" a="1"/>
  <c r="AE35" i="4" s="1"/>
  <c r="AE39" i="4" a="1"/>
  <c r="AE39" i="4" s="1"/>
  <c r="AE40" i="4" a="1"/>
  <c r="AE40" i="4" s="1"/>
  <c r="AE41" i="4" a="1"/>
  <c r="AE41" i="4" s="1"/>
  <c r="AE42" i="4" a="1"/>
  <c r="AE42" i="4" s="1"/>
  <c r="AE43" i="4" a="1"/>
  <c r="AE43" i="4" s="1"/>
  <c r="AE45" i="4" a="1"/>
  <c r="AE45" i="4" s="1"/>
  <c r="AE46" i="4" a="1"/>
  <c r="AE46" i="4" s="1"/>
  <c r="AE47" i="4" a="1"/>
  <c r="AE47" i="4" s="1"/>
  <c r="AE50" i="4" a="1"/>
  <c r="AE50" i="4" s="1"/>
  <c r="AE51" i="4" a="1"/>
  <c r="AE51" i="4" s="1"/>
  <c r="AE52" i="4" a="1"/>
  <c r="AE52" i="4" s="1"/>
  <c r="AE56" i="4" a="1"/>
  <c r="AE56" i="4" s="1"/>
  <c r="AE57" i="4" a="1"/>
  <c r="AE57" i="4" s="1"/>
  <c r="AE58" i="4" a="1"/>
  <c r="AE58" i="4" s="1"/>
  <c r="AE59" i="4" a="1"/>
  <c r="AE59" i="4" s="1"/>
  <c r="AE60" i="4" a="1"/>
  <c r="AE60" i="4" s="1"/>
  <c r="AE61" i="4" a="1"/>
  <c r="AE61" i="4" s="1"/>
  <c r="AE62" i="4" a="1"/>
  <c r="AE62" i="4" s="1"/>
  <c r="AE63" i="4" a="1"/>
  <c r="AE63" i="4" s="1"/>
  <c r="AE64" i="4" a="1"/>
  <c r="AE64" i="4" s="1"/>
  <c r="AE67" i="4" a="1"/>
  <c r="AE67" i="4" s="1"/>
  <c r="BJ37" i="4"/>
  <c r="AE89" i="4" l="1"/>
  <c r="AE91" i="4" s="1"/>
  <c r="L102" i="1"/>
  <c r="AR7" i="4" l="1"/>
  <c r="V102" i="1"/>
  <c r="AR74" i="4"/>
  <c r="AR77" i="4"/>
  <c r="AS50" i="4" a="1"/>
  <c r="AS50" i="4" s="1"/>
  <c r="AT50" i="4" a="1"/>
  <c r="AT50" i="4" s="1"/>
  <c r="AX50" i="4" a="1"/>
  <c r="AX50" i="4" s="1"/>
  <c r="AY50" i="4" a="1"/>
  <c r="AY50" i="4" s="1"/>
  <c r="AZ50" i="4" a="1"/>
  <c r="AZ50" i="4" s="1"/>
  <c r="BA50" i="4" a="1"/>
  <c r="BA50" i="4" s="1"/>
  <c r="BB50" i="4" a="1"/>
  <c r="BB50" i="4" s="1"/>
  <c r="BC50" i="4" a="1"/>
  <c r="BC50" i="4" s="1"/>
  <c r="BD50" i="4" a="1"/>
  <c r="BD50" i="4" s="1"/>
  <c r="BE50" i="4" a="1"/>
  <c r="BE50" i="4" s="1"/>
  <c r="BF50" i="4" a="1"/>
  <c r="BF50" i="4" s="1"/>
  <c r="BI50" i="4" a="1"/>
  <c r="BI50" i="4" s="1"/>
  <c r="AR52" i="4" a="1"/>
  <c r="AR52" i="4" s="1"/>
  <c r="AR56" i="4" a="1"/>
  <c r="AR56" i="4" s="1"/>
  <c r="AR57" i="4" a="1"/>
  <c r="AR57" i="4" s="1"/>
  <c r="AR58" i="4" a="1"/>
  <c r="AR58" i="4" s="1"/>
  <c r="AR59" i="4" a="1"/>
  <c r="AR59" i="4" s="1"/>
  <c r="AR60" i="4" a="1"/>
  <c r="AR60" i="4" s="1"/>
  <c r="AR61" i="4" a="1"/>
  <c r="AR61" i="4" s="1"/>
  <c r="AR62" i="4" a="1"/>
  <c r="AR62" i="4" s="1"/>
  <c r="AR63" i="4" a="1"/>
  <c r="AR63" i="4" s="1"/>
  <c r="AR64" i="4" a="1"/>
  <c r="AR64" i="4" s="1"/>
  <c r="AR67" i="4" a="1"/>
  <c r="AR67" i="4" s="1"/>
  <c r="AR51" i="4" a="1"/>
  <c r="AR51" i="4" s="1"/>
  <c r="AR47" i="4" a="1"/>
  <c r="AR47" i="4" s="1"/>
  <c r="AR9" i="4" a="1"/>
  <c r="AR9" i="4" s="1"/>
  <c r="AR11" i="4" a="1"/>
  <c r="AR11" i="4" s="1"/>
  <c r="AR12" i="4" a="1"/>
  <c r="AR12" i="4" s="1"/>
  <c r="AR13" i="4" a="1"/>
  <c r="AR13" i="4" s="1"/>
  <c r="AR14" i="4" a="1"/>
  <c r="AR14" i="4" s="1"/>
  <c r="AR15" i="4" a="1"/>
  <c r="AR15" i="4" s="1"/>
  <c r="AR16" i="4" a="1"/>
  <c r="AR16" i="4" s="1"/>
  <c r="AR18" i="4" a="1"/>
  <c r="AR18" i="4" s="1"/>
  <c r="AR19" i="4" a="1"/>
  <c r="AR19" i="4" s="1"/>
  <c r="AR20" i="4" a="1"/>
  <c r="AR20" i="4" s="1"/>
  <c r="AR21" i="4" a="1"/>
  <c r="AR21" i="4" s="1"/>
  <c r="AR22" i="4" a="1"/>
  <c r="AR22" i="4" s="1"/>
  <c r="AR24" i="4" a="1"/>
  <c r="AR24" i="4" s="1"/>
  <c r="AR25" i="4" a="1"/>
  <c r="AR25" i="4" s="1"/>
  <c r="AR26" i="4" a="1"/>
  <c r="AR26" i="4" s="1"/>
  <c r="AR27" i="4" a="1"/>
  <c r="AR27" i="4" s="1"/>
  <c r="AR28" i="4" a="1"/>
  <c r="AR28" i="4" s="1"/>
  <c r="AR29" i="4" a="1"/>
  <c r="AR29" i="4" s="1"/>
  <c r="AR30" i="4" a="1"/>
  <c r="AR30" i="4" s="1"/>
  <c r="AR31" i="4" a="1"/>
  <c r="AR31" i="4" s="1"/>
  <c r="AR32" i="4" a="1"/>
  <c r="AR32" i="4" s="1"/>
  <c r="AR33" i="4" a="1"/>
  <c r="AR33" i="4" s="1"/>
  <c r="AR34" i="4" a="1"/>
  <c r="AR34" i="4" s="1"/>
  <c r="AR35" i="4" a="1"/>
  <c r="AR35" i="4" s="1"/>
  <c r="AR39" i="4" a="1"/>
  <c r="AR39" i="4" s="1"/>
  <c r="AR40" i="4" a="1"/>
  <c r="AR40" i="4" s="1"/>
  <c r="AR41" i="4" a="1"/>
  <c r="AR41" i="4" s="1"/>
  <c r="AR42" i="4" a="1"/>
  <c r="AR42" i="4" s="1"/>
  <c r="AR43" i="4" a="1"/>
  <c r="AR43" i="4" s="1"/>
  <c r="AR45" i="4" a="1"/>
  <c r="AR45" i="4" s="1"/>
  <c r="AR46" i="4" a="1"/>
  <c r="AR46" i="4" s="1"/>
  <c r="AO50" i="4" a="1"/>
  <c r="AO50" i="4" s="1"/>
  <c r="C50" i="4" a="1"/>
  <c r="C50" i="4" s="1"/>
  <c r="E50" i="4" a="1"/>
  <c r="E50" i="4" s="1"/>
  <c r="F50" i="4" a="1"/>
  <c r="F50" i="4" s="1"/>
  <c r="G50" i="4" a="1"/>
  <c r="G50" i="4" s="1"/>
  <c r="H50" i="4" a="1"/>
  <c r="H50" i="4" s="1"/>
  <c r="I50" i="4" a="1"/>
  <c r="I50" i="4" s="1"/>
  <c r="L50" i="4" a="1"/>
  <c r="L50" i="4" s="1"/>
  <c r="M50" i="4" a="1"/>
  <c r="M50" i="4" s="1"/>
  <c r="N50" i="4" a="1"/>
  <c r="N50" i="4" s="1"/>
  <c r="O50" i="4" a="1"/>
  <c r="O50" i="4" s="1"/>
  <c r="P50" i="4" a="1"/>
  <c r="P50" i="4" s="1"/>
  <c r="R50" i="4" a="1"/>
  <c r="R50" i="4" s="1"/>
  <c r="S50" i="4" a="1"/>
  <c r="S50" i="4" s="1"/>
  <c r="T50" i="4" a="1"/>
  <c r="T50" i="4" s="1"/>
  <c r="U50" i="4" a="1"/>
  <c r="U50" i="4" s="1"/>
  <c r="V50" i="4" a="1"/>
  <c r="V50" i="4" s="1"/>
  <c r="W50" i="4" a="1"/>
  <c r="W50" i="4" s="1"/>
  <c r="X50" i="4" a="1"/>
  <c r="X50" i="4" s="1"/>
  <c r="Y50" i="4" a="1"/>
  <c r="Y50" i="4" s="1"/>
  <c r="Z50" i="4" a="1"/>
  <c r="Z50" i="4" s="1"/>
  <c r="AA50" i="4" a="1"/>
  <c r="AA50" i="4" s="1"/>
  <c r="AB50" i="4" a="1"/>
  <c r="AB50" i="4" s="1"/>
  <c r="AC50" i="4" a="1"/>
  <c r="AC50" i="4" s="1"/>
  <c r="AG50" i="4" a="1"/>
  <c r="AG50" i="4" s="1"/>
  <c r="AH50" i="4" a="1"/>
  <c r="AH50" i="4" s="1"/>
  <c r="AI50" i="4" a="1"/>
  <c r="AI50" i="4" s="1"/>
  <c r="AJ50" i="4" a="1"/>
  <c r="AJ50" i="4" s="1"/>
  <c r="AK50" i="4" a="1"/>
  <c r="AK50" i="4" s="1"/>
  <c r="AM50" i="4" a="1"/>
  <c r="AM50" i="4" s="1"/>
  <c r="AN50" i="4" a="1"/>
  <c r="AN50" i="4" s="1"/>
  <c r="BJ50" i="4"/>
  <c r="AR89" i="4" l="1"/>
  <c r="AR91" i="4" s="1"/>
  <c r="AM10" i="1"/>
  <c r="AM18" i="1"/>
  <c r="AP18" i="1"/>
  <c r="D18" i="1"/>
  <c r="AQ18" i="1" l="1"/>
  <c r="AM95" i="1"/>
  <c r="AM100" i="1"/>
  <c r="AP100" i="1"/>
  <c r="AP95" i="1"/>
  <c r="AQ100" i="1" l="1"/>
  <c r="AQ95" i="1"/>
  <c r="W19" i="1"/>
  <c r="W13" i="1"/>
  <c r="W21" i="1"/>
  <c r="Y21" i="1" l="1"/>
  <c r="Y13" i="1"/>
  <c r="Y19" i="1"/>
  <c r="AK7" i="4"/>
  <c r="I7" i="4"/>
  <c r="E77" i="4"/>
  <c r="E79" i="4" s="1"/>
  <c r="F77" i="4"/>
  <c r="F79" i="4" s="1"/>
  <c r="G77" i="4"/>
  <c r="G79" i="4" s="1"/>
  <c r="H77" i="4"/>
  <c r="H79" i="4" s="1"/>
  <c r="I77" i="4"/>
  <c r="J77" i="4"/>
  <c r="L77" i="4"/>
  <c r="L79" i="4" s="1"/>
  <c r="M77" i="4"/>
  <c r="M79" i="4" s="1"/>
  <c r="N77" i="4"/>
  <c r="N79" i="4" s="1"/>
  <c r="O77" i="4"/>
  <c r="P77" i="4"/>
  <c r="P79" i="4" s="1"/>
  <c r="R77" i="4"/>
  <c r="R79" i="4" s="1"/>
  <c r="S77" i="4"/>
  <c r="T77" i="4"/>
  <c r="T79" i="4" s="1"/>
  <c r="U77" i="4"/>
  <c r="U79" i="4" s="1"/>
  <c r="V77" i="4"/>
  <c r="V79" i="4" s="1"/>
  <c r="W77" i="4"/>
  <c r="W79" i="4" s="1"/>
  <c r="X77" i="4"/>
  <c r="X79" i="4" s="1"/>
  <c r="Y77" i="4"/>
  <c r="Z77" i="4"/>
  <c r="AA77" i="4"/>
  <c r="AA79" i="4" s="1"/>
  <c r="AB77" i="4"/>
  <c r="AB79" i="4" s="1"/>
  <c r="AC77" i="4"/>
  <c r="AG77" i="4"/>
  <c r="AG79" i="4" s="1"/>
  <c r="AH77" i="4"/>
  <c r="AH79" i="4" s="1"/>
  <c r="AI77" i="4"/>
  <c r="AI79" i="4" s="1"/>
  <c r="AJ77" i="4"/>
  <c r="AJ79" i="4" s="1"/>
  <c r="AK77" i="4"/>
  <c r="AM77" i="4"/>
  <c r="AM79" i="4" s="1"/>
  <c r="AN77" i="4"/>
  <c r="AO77" i="4"/>
  <c r="AS77" i="4"/>
  <c r="AS79" i="4" s="1"/>
  <c r="AT77" i="4"/>
  <c r="AT79" i="4" s="1"/>
  <c r="AX77" i="4"/>
  <c r="AX79" i="4" s="1"/>
  <c r="AY77" i="4"/>
  <c r="AY79" i="4" s="1"/>
  <c r="AZ77" i="4"/>
  <c r="AZ79" i="4" s="1"/>
  <c r="BA77" i="4"/>
  <c r="BA79" i="4" s="1"/>
  <c r="BB77" i="4"/>
  <c r="BB79" i="4" s="1"/>
  <c r="BC77" i="4"/>
  <c r="BC79" i="4" s="1"/>
  <c r="BD77" i="4"/>
  <c r="BD79" i="4" s="1"/>
  <c r="BE77" i="4"/>
  <c r="BE79" i="4" s="1"/>
  <c r="BF77" i="4"/>
  <c r="BF79" i="4" s="1"/>
  <c r="C77" i="4"/>
  <c r="C79" i="4" s="1"/>
  <c r="Z19" i="1" l="1"/>
  <c r="Z13" i="1"/>
  <c r="BG93" i="4"/>
  <c r="AL93" i="4"/>
  <c r="AP93" i="4"/>
  <c r="Q93" i="4"/>
  <c r="Z21" i="1"/>
  <c r="AW93" i="4"/>
  <c r="AE93" i="4"/>
  <c r="AR93" i="4"/>
  <c r="AY93" i="4"/>
  <c r="AO93" i="4"/>
  <c r="AJ93" i="4"/>
  <c r="AC93" i="4"/>
  <c r="Y93" i="4"/>
  <c r="U93" i="4"/>
  <c r="P93" i="4"/>
  <c r="L93" i="4"/>
  <c r="G93" i="4"/>
  <c r="BE93" i="4"/>
  <c r="BA93" i="4"/>
  <c r="AT93" i="4"/>
  <c r="AM93" i="4"/>
  <c r="AH93" i="4"/>
  <c r="AA93" i="4"/>
  <c r="W93" i="4"/>
  <c r="S93" i="4"/>
  <c r="N93" i="4"/>
  <c r="I93" i="4"/>
  <c r="E93" i="4"/>
  <c r="C93" i="4"/>
  <c r="BD93" i="4"/>
  <c r="AZ93" i="4"/>
  <c r="AS93" i="4"/>
  <c r="AK93" i="4"/>
  <c r="AG93" i="4"/>
  <c r="Z93" i="4"/>
  <c r="V93" i="4"/>
  <c r="R93" i="4"/>
  <c r="M93" i="4"/>
  <c r="H93" i="4"/>
  <c r="BC93" i="4"/>
  <c r="BF93" i="4"/>
  <c r="BB93" i="4"/>
  <c r="AX93" i="4"/>
  <c r="AN93" i="4"/>
  <c r="AI93" i="4"/>
  <c r="AB93" i="4"/>
  <c r="X93" i="4"/>
  <c r="T93" i="4"/>
  <c r="O93" i="4"/>
  <c r="J93" i="4"/>
  <c r="F93" i="4"/>
  <c r="E74" i="4"/>
  <c r="E89" i="4" s="1"/>
  <c r="E91" i="4" s="1"/>
  <c r="F74" i="4"/>
  <c r="G74" i="4"/>
  <c r="G89" i="4" s="1"/>
  <c r="G91" i="4" s="1"/>
  <c r="H74" i="4"/>
  <c r="H89" i="4" s="1"/>
  <c r="H91" i="4" s="1"/>
  <c r="I74" i="4"/>
  <c r="I89" i="4" s="1"/>
  <c r="I91" i="4" s="1"/>
  <c r="J74" i="4"/>
  <c r="L74" i="4"/>
  <c r="M74" i="4"/>
  <c r="N74" i="4"/>
  <c r="O74" i="4"/>
  <c r="P74" i="4"/>
  <c r="P89" i="4" s="1"/>
  <c r="P91" i="4" s="1"/>
  <c r="R74" i="4"/>
  <c r="R89" i="4" s="1"/>
  <c r="R91" i="4" s="1"/>
  <c r="S74" i="4"/>
  <c r="T74" i="4"/>
  <c r="U74" i="4"/>
  <c r="V74" i="4"/>
  <c r="W74" i="4"/>
  <c r="X74" i="4"/>
  <c r="X89" i="4" s="1"/>
  <c r="X91" i="4" s="1"/>
  <c r="Y74" i="4"/>
  <c r="Z74" i="4"/>
  <c r="AA74" i="4"/>
  <c r="AA89" i="4" s="1"/>
  <c r="AA91" i="4" s="1"/>
  <c r="AB74" i="4"/>
  <c r="AC74" i="4"/>
  <c r="AG74" i="4"/>
  <c r="AH74" i="4"/>
  <c r="AH89" i="4" s="1"/>
  <c r="AH91" i="4" s="1"/>
  <c r="AI74" i="4"/>
  <c r="AI89" i="4" s="1"/>
  <c r="AI91" i="4" s="1"/>
  <c r="AJ74" i="4"/>
  <c r="AK74" i="4"/>
  <c r="AK89" i="4" s="1"/>
  <c r="AK91" i="4" s="1"/>
  <c r="AM74" i="4"/>
  <c r="AM89" i="4" s="1"/>
  <c r="AM91" i="4" s="1"/>
  <c r="AN74" i="4"/>
  <c r="AO74" i="4"/>
  <c r="AS74" i="4"/>
  <c r="AS89" i="4" s="1"/>
  <c r="AS91" i="4" s="1"/>
  <c r="AT74" i="4"/>
  <c r="AT89" i="4" s="1"/>
  <c r="AT91" i="4" s="1"/>
  <c r="AX74" i="4"/>
  <c r="AY74" i="4"/>
  <c r="AY89" i="4" s="1"/>
  <c r="AY91" i="4" s="1"/>
  <c r="AZ74" i="4"/>
  <c r="BA74" i="4"/>
  <c r="BB74" i="4"/>
  <c r="BC74" i="4"/>
  <c r="BC89" i="4" s="1"/>
  <c r="BC91" i="4" s="1"/>
  <c r="BD74" i="4"/>
  <c r="BE74" i="4"/>
  <c r="BE89" i="4" s="1"/>
  <c r="BE91" i="4" s="1"/>
  <c r="BF74" i="4"/>
  <c r="C74" i="4"/>
  <c r="AA26" i="1" l="1"/>
  <c r="AB26" i="1" s="1"/>
  <c r="C89" i="4"/>
  <c r="AO89" i="4"/>
  <c r="AO91" i="4" s="1"/>
  <c r="AO76" i="4"/>
  <c r="AJ89" i="4"/>
  <c r="AJ91" i="4" s="1"/>
  <c r="AJ76" i="4"/>
  <c r="AC89" i="4"/>
  <c r="AC91" i="4" s="1"/>
  <c r="AC76" i="4"/>
  <c r="Y89" i="4"/>
  <c r="Y91" i="4" s="1"/>
  <c r="Y76" i="4"/>
  <c r="U89" i="4"/>
  <c r="U91" i="4" s="1"/>
  <c r="U76" i="4"/>
  <c r="L89" i="4"/>
  <c r="L91" i="4" s="1"/>
  <c r="L76" i="4"/>
  <c r="BF89" i="4"/>
  <c r="BF91" i="4" s="1"/>
  <c r="BF76" i="4"/>
  <c r="BB89" i="4"/>
  <c r="BB91" i="4" s="1"/>
  <c r="BB76" i="4"/>
  <c r="AX89" i="4"/>
  <c r="AX91" i="4" s="1"/>
  <c r="AX76" i="4"/>
  <c r="AN89" i="4"/>
  <c r="AN91" i="4" s="1"/>
  <c r="AN76" i="4"/>
  <c r="AB89" i="4"/>
  <c r="AB91" i="4" s="1"/>
  <c r="AB76" i="4"/>
  <c r="T89" i="4"/>
  <c r="T91" i="4" s="1"/>
  <c r="T76" i="4"/>
  <c r="O89" i="4"/>
  <c r="O91" i="4" s="1"/>
  <c r="O76" i="4"/>
  <c r="J89" i="4"/>
  <c r="J91" i="4" s="1"/>
  <c r="J76" i="4"/>
  <c r="F89" i="4"/>
  <c r="F91" i="4" s="1"/>
  <c r="F76" i="4"/>
  <c r="BA89" i="4"/>
  <c r="BA91" i="4" s="1"/>
  <c r="BA76" i="4"/>
  <c r="W89" i="4"/>
  <c r="W91" i="4" s="1"/>
  <c r="W76" i="4"/>
  <c r="S89" i="4"/>
  <c r="S91" i="4" s="1"/>
  <c r="S76" i="4"/>
  <c r="N89" i="4"/>
  <c r="N91" i="4" s="1"/>
  <c r="N76" i="4"/>
  <c r="BD89" i="4"/>
  <c r="BD91" i="4" s="1"/>
  <c r="BD76" i="4"/>
  <c r="AZ89" i="4"/>
  <c r="AZ91" i="4" s="1"/>
  <c r="AZ76" i="4"/>
  <c r="AG89" i="4"/>
  <c r="AG91" i="4" s="1"/>
  <c r="AG76" i="4"/>
  <c r="Z89" i="4"/>
  <c r="Z91" i="4" s="1"/>
  <c r="Z76" i="4"/>
  <c r="V89" i="4"/>
  <c r="V91" i="4" s="1"/>
  <c r="V76" i="4"/>
  <c r="M89" i="4"/>
  <c r="M91" i="4" s="1"/>
  <c r="M76" i="4"/>
  <c r="AA33" i="1"/>
  <c r="AB33" i="1" s="1"/>
  <c r="AA30" i="1"/>
  <c r="AB30" i="1" s="1"/>
  <c r="AA28" i="1"/>
  <c r="AB28" i="1" s="1"/>
  <c r="AA14" i="1"/>
  <c r="AB14" i="1" s="1"/>
  <c r="AA15" i="1"/>
  <c r="AB15" i="1" s="1"/>
  <c r="AA12" i="1"/>
  <c r="AB12" i="1" s="1"/>
  <c r="AA23" i="1"/>
  <c r="AB23" i="1" s="1"/>
  <c r="AA20" i="1"/>
  <c r="AB20" i="1" s="1"/>
  <c r="AA11" i="1"/>
  <c r="AB11" i="1" s="1"/>
  <c r="AA22" i="1"/>
  <c r="AB22" i="1" s="1"/>
  <c r="AA27" i="1"/>
  <c r="AB27" i="1" s="1"/>
  <c r="AA35" i="1"/>
  <c r="AA38" i="1"/>
  <c r="AA39" i="1"/>
  <c r="AA34" i="1"/>
  <c r="AA25" i="1"/>
  <c r="AA16" i="1"/>
  <c r="AB16" i="1" s="1"/>
  <c r="AA17" i="1"/>
  <c r="AB17" i="1" s="1"/>
  <c r="AA8" i="1"/>
  <c r="AB8" i="1" s="1"/>
  <c r="AA24" i="1"/>
  <c r="AB24" i="1" s="1"/>
  <c r="AA10" i="1"/>
  <c r="AB10" i="1" s="1"/>
  <c r="AA43" i="1"/>
  <c r="AA44" i="1"/>
  <c r="AA37" i="1"/>
  <c r="AA40" i="1"/>
  <c r="AA18" i="1"/>
  <c r="AB18" i="1" s="1"/>
  <c r="AK46" i="4" a="1"/>
  <c r="AK46" i="4" s="1"/>
  <c r="AK47" i="4" a="1"/>
  <c r="AK47" i="4" s="1"/>
  <c r="AK51" i="4" a="1"/>
  <c r="AK51" i="4" s="1"/>
  <c r="AK52" i="4" a="1"/>
  <c r="AK52" i="4" s="1"/>
  <c r="AK56" i="4" a="1"/>
  <c r="AK56" i="4" s="1"/>
  <c r="AK57" i="4" a="1"/>
  <c r="AK57" i="4" s="1"/>
  <c r="AK58" i="4" a="1"/>
  <c r="AK58" i="4" s="1"/>
  <c r="AK59" i="4" a="1"/>
  <c r="AK59" i="4" s="1"/>
  <c r="AK60" i="4" a="1"/>
  <c r="AK60" i="4" s="1"/>
  <c r="AK61" i="4" a="1"/>
  <c r="AK61" i="4" s="1"/>
  <c r="AK62" i="4" a="1"/>
  <c r="AK62" i="4" s="1"/>
  <c r="AK63" i="4" a="1"/>
  <c r="AK63" i="4" s="1"/>
  <c r="AK64" i="4" a="1"/>
  <c r="AK64" i="4" s="1"/>
  <c r="AK67" i="4" a="1"/>
  <c r="AK67" i="4" s="1"/>
  <c r="AK45" i="4" a="1"/>
  <c r="AK45" i="4" s="1"/>
  <c r="AN43" i="4" a="1"/>
  <c r="AN43" i="4" s="1"/>
  <c r="AO43" i="4" a="1"/>
  <c r="AO43" i="4" s="1"/>
  <c r="AS43" i="4" a="1"/>
  <c r="AS43" i="4" s="1"/>
  <c r="AT43" i="4" a="1"/>
  <c r="AT43" i="4" s="1"/>
  <c r="AX43" i="4" a="1"/>
  <c r="AX43" i="4" s="1"/>
  <c r="AY43" i="4" a="1"/>
  <c r="AY43" i="4" s="1"/>
  <c r="AZ43" i="4" a="1"/>
  <c r="AZ43" i="4" s="1"/>
  <c r="BA43" i="4" a="1"/>
  <c r="BA43" i="4" s="1"/>
  <c r="BB43" i="4" a="1"/>
  <c r="BB43" i="4" s="1"/>
  <c r="BC43" i="4" a="1"/>
  <c r="BC43" i="4" s="1"/>
  <c r="BD43" i="4" a="1"/>
  <c r="BD43" i="4" s="1"/>
  <c r="BE43" i="4" a="1"/>
  <c r="BE43" i="4" s="1"/>
  <c r="BF43" i="4" a="1"/>
  <c r="BF43" i="4" s="1"/>
  <c r="BI43" i="4" a="1"/>
  <c r="BI43" i="4" s="1"/>
  <c r="AM43" i="4" a="1"/>
  <c r="AM43" i="4" s="1"/>
  <c r="L43" i="4" a="1"/>
  <c r="L43" i="4" s="1"/>
  <c r="M43" i="4" a="1"/>
  <c r="M43" i="4" s="1"/>
  <c r="N43" i="4" a="1"/>
  <c r="N43" i="4" s="1"/>
  <c r="O43" i="4" a="1"/>
  <c r="O43" i="4" s="1"/>
  <c r="P43" i="4" a="1"/>
  <c r="P43" i="4" s="1"/>
  <c r="R43" i="4" a="1"/>
  <c r="R43" i="4" s="1"/>
  <c r="S43" i="4" a="1"/>
  <c r="S43" i="4" s="1"/>
  <c r="T43" i="4" a="1"/>
  <c r="T43" i="4" s="1"/>
  <c r="U43" i="4" a="1"/>
  <c r="U43" i="4" s="1"/>
  <c r="V43" i="4" a="1"/>
  <c r="V43" i="4" s="1"/>
  <c r="W43" i="4" a="1"/>
  <c r="W43" i="4" s="1"/>
  <c r="X43" i="4" a="1"/>
  <c r="X43" i="4" s="1"/>
  <c r="Y43" i="4" a="1"/>
  <c r="Y43" i="4" s="1"/>
  <c r="Z43" i="4" a="1"/>
  <c r="Z43" i="4" s="1"/>
  <c r="AA43" i="4" a="1"/>
  <c r="AA43" i="4" s="1"/>
  <c r="AB43" i="4" a="1"/>
  <c r="AB43" i="4" s="1"/>
  <c r="AC43" i="4" a="1"/>
  <c r="AC43" i="4" s="1"/>
  <c r="AG43" i="4" a="1"/>
  <c r="AG43" i="4" s="1"/>
  <c r="AH43" i="4" a="1"/>
  <c r="AH43" i="4" s="1"/>
  <c r="AI43" i="4" a="1"/>
  <c r="AI43" i="4" s="1"/>
  <c r="AJ43" i="4" a="1"/>
  <c r="AJ43" i="4" s="1"/>
  <c r="C43" i="4" a="1"/>
  <c r="C43" i="4" s="1"/>
  <c r="E43" i="4" a="1"/>
  <c r="E43" i="4" s="1"/>
  <c r="F43" i="4" a="1"/>
  <c r="F43" i="4" s="1"/>
  <c r="G43" i="4" a="1"/>
  <c r="G43" i="4" s="1"/>
  <c r="H43" i="4" a="1"/>
  <c r="H43" i="4" s="1"/>
  <c r="I18" i="4" a="1"/>
  <c r="I18" i="4" s="1"/>
  <c r="I19" i="4" a="1"/>
  <c r="I19" i="4" s="1"/>
  <c r="I20" i="4" a="1"/>
  <c r="I20" i="4" s="1"/>
  <c r="I21" i="4" a="1"/>
  <c r="I21" i="4" s="1"/>
  <c r="I22" i="4" a="1"/>
  <c r="I22" i="4" s="1"/>
  <c r="I24" i="4" a="1"/>
  <c r="I24" i="4" s="1"/>
  <c r="I25" i="4" a="1"/>
  <c r="I25" i="4" s="1"/>
  <c r="I26" i="4" a="1"/>
  <c r="I26" i="4" s="1"/>
  <c r="I27" i="4" a="1"/>
  <c r="I27" i="4" s="1"/>
  <c r="I28" i="4" a="1"/>
  <c r="I28" i="4" s="1"/>
  <c r="I29" i="4" a="1"/>
  <c r="I29" i="4" s="1"/>
  <c r="I30" i="4" a="1"/>
  <c r="I30" i="4" s="1"/>
  <c r="I31" i="4" a="1"/>
  <c r="I31" i="4" s="1"/>
  <c r="I32" i="4" a="1"/>
  <c r="I32" i="4" s="1"/>
  <c r="I33" i="4" a="1"/>
  <c r="I33" i="4" s="1"/>
  <c r="I34" i="4" a="1"/>
  <c r="I34" i="4" s="1"/>
  <c r="I35" i="4" a="1"/>
  <c r="I35" i="4" s="1"/>
  <c r="I39" i="4" a="1"/>
  <c r="I39" i="4" s="1"/>
  <c r="I40" i="4" a="1"/>
  <c r="I40" i="4" s="1"/>
  <c r="I41" i="4" a="1"/>
  <c r="I41" i="4" s="1"/>
  <c r="I42" i="4" a="1"/>
  <c r="I42" i="4" s="1"/>
  <c r="I43" i="4" a="1"/>
  <c r="I43" i="4" s="1"/>
  <c r="I45" i="4" a="1"/>
  <c r="I45" i="4" s="1"/>
  <c r="I46" i="4" a="1"/>
  <c r="I46" i="4" s="1"/>
  <c r="I47" i="4" a="1"/>
  <c r="I47" i="4" s="1"/>
  <c r="I51" i="4" a="1"/>
  <c r="I51" i="4" s="1"/>
  <c r="I52" i="4" a="1"/>
  <c r="I52" i="4" s="1"/>
  <c r="I56" i="4" a="1"/>
  <c r="I56" i="4" s="1"/>
  <c r="I57" i="4" a="1"/>
  <c r="I57" i="4" s="1"/>
  <c r="I58" i="4" a="1"/>
  <c r="I58" i="4" s="1"/>
  <c r="I59" i="4" a="1"/>
  <c r="I59" i="4" s="1"/>
  <c r="I60" i="4" a="1"/>
  <c r="I60" i="4" s="1"/>
  <c r="I61" i="4" a="1"/>
  <c r="I61" i="4" s="1"/>
  <c r="I62" i="4" a="1"/>
  <c r="I62" i="4" s="1"/>
  <c r="I63" i="4" a="1"/>
  <c r="I63" i="4" s="1"/>
  <c r="I64" i="4" a="1"/>
  <c r="I64" i="4" s="1"/>
  <c r="I67" i="4" a="1"/>
  <c r="I67" i="4" s="1"/>
  <c r="I16" i="4" a="1"/>
  <c r="I16" i="4" s="1"/>
  <c r="AK16" i="4" a="1"/>
  <c r="AK16" i="4" s="1"/>
  <c r="AK18" i="4" a="1"/>
  <c r="AK18" i="4" s="1"/>
  <c r="AK19" i="4" a="1"/>
  <c r="AK19" i="4" s="1"/>
  <c r="AK20" i="4" a="1"/>
  <c r="AK20" i="4" s="1"/>
  <c r="AK21" i="4" a="1"/>
  <c r="AK21" i="4" s="1"/>
  <c r="AK22" i="4" a="1"/>
  <c r="AK22" i="4" s="1"/>
  <c r="AK24" i="4" a="1"/>
  <c r="AK24" i="4" s="1"/>
  <c r="AK25" i="4" a="1"/>
  <c r="AK25" i="4" s="1"/>
  <c r="AK26" i="4" a="1"/>
  <c r="AK26" i="4" s="1"/>
  <c r="AK27" i="4" a="1"/>
  <c r="AK27" i="4" s="1"/>
  <c r="AK28" i="4" a="1"/>
  <c r="AK28" i="4" s="1"/>
  <c r="AK29" i="4" a="1"/>
  <c r="AK29" i="4" s="1"/>
  <c r="AK30" i="4" a="1"/>
  <c r="AK30" i="4" s="1"/>
  <c r="AK31" i="4" a="1"/>
  <c r="AK31" i="4" s="1"/>
  <c r="AK32" i="4" a="1"/>
  <c r="AK32" i="4" s="1"/>
  <c r="AK33" i="4" a="1"/>
  <c r="AK33" i="4" s="1"/>
  <c r="AK34" i="4" a="1"/>
  <c r="AK34" i="4" s="1"/>
  <c r="AK35" i="4" a="1"/>
  <c r="AK35" i="4" s="1"/>
  <c r="AK39" i="4" a="1"/>
  <c r="AK39" i="4" s="1"/>
  <c r="AK40" i="4" a="1"/>
  <c r="AK40" i="4" s="1"/>
  <c r="AK41" i="4" a="1"/>
  <c r="AK41" i="4" s="1"/>
  <c r="AK42" i="4" a="1"/>
  <c r="AK42" i="4" s="1"/>
  <c r="AK9" i="4" a="1"/>
  <c r="AK9" i="4" s="1"/>
  <c r="AK11" i="4" a="1"/>
  <c r="AK11" i="4" s="1"/>
  <c r="AK12" i="4" a="1"/>
  <c r="AK12" i="4" s="1"/>
  <c r="AK13" i="4" a="1"/>
  <c r="AK13" i="4" s="1"/>
  <c r="L15" i="4" a="1"/>
  <c r="L15" i="4" s="1"/>
  <c r="M15" i="4" a="1"/>
  <c r="M15" i="4" s="1"/>
  <c r="N15" i="4" a="1"/>
  <c r="N15" i="4" s="1"/>
  <c r="O15" i="4" a="1"/>
  <c r="O15" i="4" s="1"/>
  <c r="P15" i="4" a="1"/>
  <c r="P15" i="4" s="1"/>
  <c r="S15" i="4" a="1"/>
  <c r="S15" i="4" s="1"/>
  <c r="T15" i="4" a="1"/>
  <c r="T15" i="4" s="1"/>
  <c r="U15" i="4" a="1"/>
  <c r="U15" i="4" s="1"/>
  <c r="V15" i="4" a="1"/>
  <c r="V15" i="4" s="1"/>
  <c r="W15" i="4" a="1"/>
  <c r="W15" i="4" s="1"/>
  <c r="X15" i="4" a="1"/>
  <c r="X15" i="4" s="1"/>
  <c r="Y15" i="4" a="1"/>
  <c r="Y15" i="4" s="1"/>
  <c r="Z15" i="4" a="1"/>
  <c r="Z15" i="4" s="1"/>
  <c r="AA15" i="4" a="1"/>
  <c r="AA15" i="4" s="1"/>
  <c r="AB15" i="4" a="1"/>
  <c r="AB15" i="4" s="1"/>
  <c r="AC15" i="4" a="1"/>
  <c r="AC15" i="4" s="1"/>
  <c r="AG15" i="4" a="1"/>
  <c r="AG15" i="4" s="1"/>
  <c r="AH15" i="4" a="1"/>
  <c r="AH15" i="4" s="1"/>
  <c r="AI15" i="4" a="1"/>
  <c r="AI15" i="4" s="1"/>
  <c r="AJ15" i="4" a="1"/>
  <c r="AJ15" i="4" s="1"/>
  <c r="AK15" i="4" a="1"/>
  <c r="AK15" i="4" s="1"/>
  <c r="AM15" i="4" a="1"/>
  <c r="AM15" i="4" s="1"/>
  <c r="AN15" i="4" a="1"/>
  <c r="AN15" i="4" s="1"/>
  <c r="AO15" i="4" a="1"/>
  <c r="AO15" i="4" s="1"/>
  <c r="AS15" i="4" a="1"/>
  <c r="AS15" i="4" s="1"/>
  <c r="AT15" i="4" a="1"/>
  <c r="AT15" i="4" s="1"/>
  <c r="AX15" i="4" a="1"/>
  <c r="AX15" i="4" s="1"/>
  <c r="AY15" i="4" a="1"/>
  <c r="AY15" i="4" s="1"/>
  <c r="AZ15" i="4" a="1"/>
  <c r="AZ15" i="4" s="1"/>
  <c r="BA15" i="4" a="1"/>
  <c r="BA15" i="4" s="1"/>
  <c r="BB15" i="4" a="1"/>
  <c r="BB15" i="4" s="1"/>
  <c r="BC15" i="4" a="1"/>
  <c r="BC15" i="4" s="1"/>
  <c r="BD15" i="4" a="1"/>
  <c r="BD15" i="4" s="1"/>
  <c r="BE15" i="4" a="1"/>
  <c r="BE15" i="4" s="1"/>
  <c r="BF15" i="4" a="1"/>
  <c r="BF15" i="4" s="1"/>
  <c r="BI15" i="4" a="1"/>
  <c r="BI15" i="4" s="1"/>
  <c r="L14" i="4" a="1"/>
  <c r="L14" i="4" s="1"/>
  <c r="M14" i="4" a="1"/>
  <c r="M14" i="4" s="1"/>
  <c r="N14" i="4" a="1"/>
  <c r="N14" i="4" s="1"/>
  <c r="O14" i="4" a="1"/>
  <c r="O14" i="4" s="1"/>
  <c r="P14" i="4" a="1"/>
  <c r="P14" i="4" s="1"/>
  <c r="R14" i="4" a="1"/>
  <c r="R14" i="4" s="1"/>
  <c r="S14" i="4" a="1"/>
  <c r="S14" i="4" s="1"/>
  <c r="T14" i="4" a="1"/>
  <c r="T14" i="4" s="1"/>
  <c r="U14" i="4" a="1"/>
  <c r="U14" i="4" s="1"/>
  <c r="V14" i="4" a="1"/>
  <c r="V14" i="4" s="1"/>
  <c r="W14" i="4" a="1"/>
  <c r="W14" i="4" s="1"/>
  <c r="X14" i="4" a="1"/>
  <c r="X14" i="4" s="1"/>
  <c r="Y14" i="4" a="1"/>
  <c r="Y14" i="4" s="1"/>
  <c r="Z14" i="4" a="1"/>
  <c r="Z14" i="4" s="1"/>
  <c r="AA14" i="4" a="1"/>
  <c r="AA14" i="4" s="1"/>
  <c r="AB14" i="4" a="1"/>
  <c r="AB14" i="4" s="1"/>
  <c r="AC14" i="4" a="1"/>
  <c r="AC14" i="4" s="1"/>
  <c r="AG14" i="4" a="1"/>
  <c r="AG14" i="4" s="1"/>
  <c r="AH14" i="4" a="1"/>
  <c r="AH14" i="4" s="1"/>
  <c r="AI14" i="4" a="1"/>
  <c r="AI14" i="4" s="1"/>
  <c r="AJ14" i="4" a="1"/>
  <c r="AJ14" i="4" s="1"/>
  <c r="AK14" i="4" a="1"/>
  <c r="AK14" i="4" s="1"/>
  <c r="AM14" i="4" a="1"/>
  <c r="AM14" i="4" s="1"/>
  <c r="AN14" i="4" a="1"/>
  <c r="AN14" i="4" s="1"/>
  <c r="AO14" i="4" a="1"/>
  <c r="AO14" i="4" s="1"/>
  <c r="AS14" i="4" a="1"/>
  <c r="AS14" i="4" s="1"/>
  <c r="AT14" i="4" a="1"/>
  <c r="AT14" i="4" s="1"/>
  <c r="AX14" i="4" a="1"/>
  <c r="AX14" i="4" s="1"/>
  <c r="AY14" i="4" a="1"/>
  <c r="AY14" i="4" s="1"/>
  <c r="AZ14" i="4" a="1"/>
  <c r="AZ14" i="4" s="1"/>
  <c r="BA14" i="4" a="1"/>
  <c r="BA14" i="4" s="1"/>
  <c r="BB14" i="4" a="1"/>
  <c r="BB14" i="4" s="1"/>
  <c r="BC14" i="4" a="1"/>
  <c r="BC14" i="4" s="1"/>
  <c r="BD14" i="4" a="1"/>
  <c r="BD14" i="4" s="1"/>
  <c r="BE14" i="4" a="1"/>
  <c r="BE14" i="4" s="1"/>
  <c r="BF14" i="4" a="1"/>
  <c r="BF14" i="4" s="1"/>
  <c r="BI14" i="4" a="1"/>
  <c r="BI14" i="4" s="1"/>
  <c r="I14" i="4" a="1"/>
  <c r="I14" i="4" s="1"/>
  <c r="I9" i="4" a="1"/>
  <c r="I9" i="4" s="1"/>
  <c r="I11" i="4" a="1"/>
  <c r="I11" i="4" s="1"/>
  <c r="I12" i="4" a="1"/>
  <c r="I12" i="4" s="1"/>
  <c r="I13" i="4" a="1"/>
  <c r="I13" i="4" s="1"/>
  <c r="H15" i="4" a="1"/>
  <c r="H15" i="4" s="1"/>
  <c r="C15" i="4" a="1"/>
  <c r="C15" i="4" s="1"/>
  <c r="E15" i="4" a="1"/>
  <c r="E15" i="4" s="1"/>
  <c r="F15" i="4" a="1"/>
  <c r="F15" i="4" s="1"/>
  <c r="G15" i="4" a="1"/>
  <c r="G15" i="4" s="1"/>
  <c r="E14" i="4" a="1"/>
  <c r="E14" i="4" s="1"/>
  <c r="F14" i="4" a="1"/>
  <c r="F14" i="4" s="1"/>
  <c r="G14" i="4" a="1"/>
  <c r="G14" i="4" s="1"/>
  <c r="F16" i="4" a="1"/>
  <c r="F16" i="4" s="1"/>
  <c r="AD94" i="4" l="1"/>
  <c r="C91" i="4"/>
  <c r="O94" i="4"/>
  <c r="I94" i="4"/>
  <c r="AA94" i="4"/>
  <c r="AO94" i="4"/>
  <c r="BA94" i="4"/>
  <c r="BG94" i="4"/>
  <c r="AW94" i="4"/>
  <c r="BF94" i="4"/>
  <c r="AG94" i="4"/>
  <c r="U94" i="4"/>
  <c r="BD94" i="4"/>
  <c r="AI94" i="4"/>
  <c r="M94" i="4"/>
  <c r="N94" i="4"/>
  <c r="AH94" i="4"/>
  <c r="BE94" i="4"/>
  <c r="C94" i="4"/>
  <c r="T94" i="4"/>
  <c r="AN94" i="4"/>
  <c r="G94" i="4"/>
  <c r="Y94" i="4"/>
  <c r="AY94" i="4"/>
  <c r="R94" i="4"/>
  <c r="AK94" i="4"/>
  <c r="AP94" i="4"/>
  <c r="AV94" i="4"/>
  <c r="BI94" i="4"/>
  <c r="K94" i="4"/>
  <c r="AF94" i="4"/>
  <c r="S94" i="4"/>
  <c r="AM94" i="4"/>
  <c r="AR94" i="4"/>
  <c r="F94" i="4"/>
  <c r="X94" i="4"/>
  <c r="AX94" i="4"/>
  <c r="L94" i="4"/>
  <c r="AC94" i="4"/>
  <c r="BC94" i="4"/>
  <c r="V94" i="4"/>
  <c r="AS94" i="4"/>
  <c r="AL94" i="4"/>
  <c r="BH94" i="4"/>
  <c r="E94" i="4"/>
  <c r="W94" i="4"/>
  <c r="AT94" i="4"/>
  <c r="AE94" i="4"/>
  <c r="J94" i="4"/>
  <c r="AB94" i="4"/>
  <c r="BB94" i="4"/>
  <c r="P94" i="4"/>
  <c r="AJ94" i="4"/>
  <c r="H94" i="4"/>
  <c r="Z94" i="4"/>
  <c r="AZ94" i="4"/>
  <c r="Q94" i="4"/>
  <c r="AU94" i="4"/>
  <c r="AQ94" i="4"/>
  <c r="D94" i="4"/>
  <c r="C14" i="4" a="1"/>
  <c r="C14" i="4" s="1"/>
  <c r="C16" i="4" a="1"/>
  <c r="C16" i="4" s="1"/>
  <c r="J102" i="1" l="1"/>
  <c r="F52" i="4" a="1"/>
  <c r="F52" i="4" s="1"/>
  <c r="BJ43" i="4"/>
  <c r="BJ15" i="4"/>
  <c r="D15" i="1"/>
  <c r="D19" i="1"/>
  <c r="D40" i="1"/>
  <c r="D10" i="1"/>
  <c r="D12" i="1"/>
  <c r="D20" i="1"/>
  <c r="D34" i="1"/>
  <c r="D33" i="1"/>
  <c r="D45" i="1"/>
  <c r="D35" i="1"/>
  <c r="D21" i="1"/>
  <c r="D31" i="1"/>
  <c r="D14" i="1"/>
  <c r="D48" i="1"/>
  <c r="D17" i="1"/>
  <c r="D53" i="1"/>
  <c r="D9" i="1"/>
  <c r="D22" i="1"/>
  <c r="D27" i="1"/>
  <c r="D62" i="1"/>
  <c r="D39" i="1"/>
  <c r="D63" i="1"/>
  <c r="D37" i="1"/>
  <c r="D69" i="1"/>
  <c r="D70" i="1"/>
  <c r="D71" i="1"/>
  <c r="D77" i="1"/>
  <c r="D78" i="1"/>
  <c r="D79" i="1"/>
  <c r="D80" i="1"/>
  <c r="D30" i="1"/>
  <c r="D59" i="1"/>
  <c r="D46" i="1"/>
  <c r="D64" i="1"/>
  <c r="D49" i="1"/>
  <c r="D29" i="1"/>
  <c r="D72" i="1"/>
  <c r="D81" i="1"/>
  <c r="D82" i="1"/>
  <c r="D38" i="1"/>
  <c r="D54" i="1"/>
  <c r="D55" i="1"/>
  <c r="D56" i="1"/>
  <c r="D60" i="1"/>
  <c r="D65" i="1"/>
  <c r="D73" i="1"/>
  <c r="D86" i="1"/>
  <c r="D87" i="1"/>
  <c r="D50" i="1"/>
  <c r="D8" i="1"/>
  <c r="D7" i="1"/>
  <c r="AM12" i="1" l="1"/>
  <c r="AM16" i="1"/>
  <c r="AP12" i="1"/>
  <c r="AP16" i="1"/>
  <c r="AQ16" i="1" l="1"/>
  <c r="AQ12" i="1"/>
  <c r="AM21" i="1"/>
  <c r="AM19" i="1"/>
  <c r="AM20" i="1"/>
  <c r="AM22" i="1"/>
  <c r="AM14" i="1"/>
  <c r="AM17" i="1"/>
  <c r="AM33" i="1"/>
  <c r="AM15" i="1"/>
  <c r="AM35" i="1"/>
  <c r="AM9" i="1"/>
  <c r="AM8" i="1"/>
  <c r="AM36" i="1"/>
  <c r="AM34" i="1"/>
  <c r="AM13" i="1"/>
  <c r="AM27" i="1"/>
  <c r="AM37" i="1"/>
  <c r="AM7" i="1"/>
  <c r="AM69" i="1"/>
  <c r="AM45" i="1"/>
  <c r="AM70" i="1"/>
  <c r="AM31" i="1"/>
  <c r="AM62" i="1"/>
  <c r="AM77" i="1"/>
  <c r="AM78" i="1"/>
  <c r="AM39" i="1"/>
  <c r="AM79" i="1"/>
  <c r="AM53" i="1"/>
  <c r="AM71" i="1"/>
  <c r="AM40" i="1"/>
  <c r="AM63" i="1"/>
  <c r="AM80" i="1"/>
  <c r="AM38" i="1"/>
  <c r="AM54" i="1"/>
  <c r="AM46" i="1"/>
  <c r="AM64" i="1"/>
  <c r="AM65" i="1"/>
  <c r="AM73" i="1"/>
  <c r="AM49" i="1"/>
  <c r="AM50" i="1"/>
  <c r="AM52" i="1"/>
  <c r="AM59" i="1"/>
  <c r="AM58" i="1"/>
  <c r="AM29" i="1"/>
  <c r="AM72" i="1"/>
  <c r="AM66" i="1"/>
  <c r="AM81" i="1"/>
  <c r="AM82" i="1"/>
  <c r="AM83" i="1"/>
  <c r="AM84" i="1"/>
  <c r="AM85" i="1"/>
  <c r="AM51" i="1"/>
  <c r="AM57" i="1"/>
  <c r="AM55" i="1"/>
  <c r="AM56" i="1"/>
  <c r="AM60" i="1"/>
  <c r="AM61" i="1"/>
  <c r="AM67" i="1"/>
  <c r="AM68" i="1"/>
  <c r="AM74" i="1"/>
  <c r="AM75" i="1"/>
  <c r="AM86" i="1"/>
  <c r="AM87" i="1"/>
  <c r="AM92" i="1"/>
  <c r="AM88" i="1"/>
  <c r="AM96" i="1"/>
  <c r="AM89" i="1"/>
  <c r="AM93" i="1"/>
  <c r="AM97" i="1"/>
  <c r="AM98" i="1"/>
  <c r="AM94" i="1"/>
  <c r="AM99" i="1"/>
  <c r="AM90" i="1"/>
  <c r="AM91" i="1"/>
  <c r="O26" i="3" l="1" a="1"/>
  <c r="O26" i="3" s="1"/>
  <c r="P26" i="3" s="1"/>
  <c r="O34" i="3" a="1"/>
  <c r="O34" i="3" s="1"/>
  <c r="P34" i="3" s="1"/>
  <c r="O19" i="3" a="1"/>
  <c r="O19" i="3" s="1"/>
  <c r="P19" i="3" s="1"/>
  <c r="O38" i="3" a="1"/>
  <c r="O38" i="3" s="1"/>
  <c r="P38" i="3" s="1"/>
  <c r="O18" i="3" a="1"/>
  <c r="O18" i="3" s="1"/>
  <c r="P18" i="3" s="1"/>
  <c r="O16" i="3" a="1"/>
  <c r="O16" i="3" s="1"/>
  <c r="P16" i="3" s="1"/>
  <c r="O33" i="3" a="1"/>
  <c r="O33" i="3" s="1"/>
  <c r="P33" i="3" s="1"/>
  <c r="O29" i="3" a="1"/>
  <c r="O29" i="3" s="1"/>
  <c r="P29" i="3" s="1"/>
  <c r="O31" i="3" a="1"/>
  <c r="O31" i="3" s="1"/>
  <c r="P31" i="3" s="1"/>
  <c r="O7" i="3" a="1"/>
  <c r="O7" i="3" s="1"/>
  <c r="P7" i="3" s="1"/>
  <c r="O13" i="3" a="1"/>
  <c r="O13" i="3" s="1"/>
  <c r="P13" i="3" s="1"/>
  <c r="O5" i="3" a="1"/>
  <c r="O5" i="3" s="1"/>
  <c r="P5" i="3" s="1"/>
  <c r="O21" i="3" a="1"/>
  <c r="O21" i="3" s="1"/>
  <c r="P21" i="3" s="1"/>
  <c r="O37" i="3" a="1"/>
  <c r="O37" i="3" s="1"/>
  <c r="P37" i="3" s="1"/>
  <c r="O11" i="3" a="1"/>
  <c r="O11" i="3" s="1"/>
  <c r="P11" i="3" s="1"/>
  <c r="O23" i="3" a="1"/>
  <c r="O23" i="3" s="1"/>
  <c r="P23" i="3" s="1"/>
  <c r="O6" i="3" a="1"/>
  <c r="O6" i="3" s="1"/>
  <c r="P6" i="3" s="1"/>
  <c r="O35" i="3" a="1"/>
  <c r="O35" i="3" s="1"/>
  <c r="P35" i="3" s="1"/>
  <c r="O17" i="3" a="1"/>
  <c r="O17" i="3" s="1"/>
  <c r="P17" i="3" s="1"/>
  <c r="O30" i="3" a="1"/>
  <c r="O30" i="3" s="1"/>
  <c r="P30" i="3" s="1"/>
  <c r="O12" i="3" a="1"/>
  <c r="O12" i="3" s="1"/>
  <c r="P12" i="3" s="1"/>
  <c r="O20" i="3" a="1"/>
  <c r="O20" i="3" s="1"/>
  <c r="P20" i="3" s="1"/>
  <c r="O32" i="3" a="1"/>
  <c r="O32" i="3" s="1"/>
  <c r="P32" i="3" s="1"/>
  <c r="O14" i="3" a="1"/>
  <c r="O14" i="3" s="1"/>
  <c r="P14" i="3" s="1"/>
  <c r="O24" i="3" a="1"/>
  <c r="O24" i="3" s="1"/>
  <c r="P24" i="3" s="1"/>
  <c r="O27" i="3" a="1"/>
  <c r="O27" i="3" s="1"/>
  <c r="P27" i="3" s="1"/>
  <c r="O9" i="3" a="1"/>
  <c r="O9" i="3" s="1"/>
  <c r="P9" i="3" s="1"/>
  <c r="O25" i="3" a="1"/>
  <c r="O25" i="3" s="1"/>
  <c r="P25" i="3" s="1"/>
  <c r="O8" i="3" a="1"/>
  <c r="O8" i="3" s="1"/>
  <c r="P8" i="3" s="1"/>
  <c r="O15" i="3" a="1"/>
  <c r="O15" i="3" s="1"/>
  <c r="P15" i="3" s="1"/>
  <c r="O28" i="3" a="1"/>
  <c r="O28" i="3" s="1"/>
  <c r="P28" i="3" s="1"/>
  <c r="O10" i="3" a="1"/>
  <c r="O10" i="3" s="1"/>
  <c r="P10" i="3" s="1"/>
  <c r="O36" i="3" a="1"/>
  <c r="O36" i="3" s="1"/>
  <c r="P36" i="3" s="1"/>
  <c r="O22" i="3" a="1"/>
  <c r="O22" i="3" s="1"/>
  <c r="P22" i="3" s="1"/>
  <c r="AM103" i="1"/>
  <c r="G7" i="4" l="1"/>
  <c r="H7" i="4"/>
  <c r="J7" i="4"/>
  <c r="L7" i="4"/>
  <c r="M7" i="4"/>
  <c r="N7" i="4"/>
  <c r="O7" i="4"/>
  <c r="P7" i="4"/>
  <c r="R7" i="4"/>
  <c r="S7" i="4"/>
  <c r="T7" i="4"/>
  <c r="U7" i="4"/>
  <c r="V7" i="4"/>
  <c r="W7" i="4"/>
  <c r="X7" i="4"/>
  <c r="Y7" i="4"/>
  <c r="Z7" i="4"/>
  <c r="AA7" i="4"/>
  <c r="AB7" i="4"/>
  <c r="AC7" i="4"/>
  <c r="AG7" i="4"/>
  <c r="AH7" i="4"/>
  <c r="AI7" i="4"/>
  <c r="AJ7" i="4"/>
  <c r="AM7" i="4"/>
  <c r="AN7" i="4"/>
  <c r="AO7" i="4"/>
  <c r="AS7" i="4"/>
  <c r="AT7" i="4"/>
  <c r="AX7" i="4"/>
  <c r="AY7" i="4"/>
  <c r="AZ7" i="4"/>
  <c r="BA7" i="4"/>
  <c r="BB7" i="4"/>
  <c r="BC7" i="4"/>
  <c r="BD7" i="4"/>
  <c r="BE7" i="4"/>
  <c r="C22" i="4" a="1"/>
  <c r="C22" i="4" s="1"/>
  <c r="E22" i="4" a="1"/>
  <c r="E22" i="4" s="1"/>
  <c r="F22" i="4" a="1"/>
  <c r="F22" i="4" s="1"/>
  <c r="G22" i="4" a="1"/>
  <c r="G22" i="4" s="1"/>
  <c r="H22" i="4" a="1"/>
  <c r="H22" i="4" s="1"/>
  <c r="L22" i="4" a="1"/>
  <c r="L22" i="4" s="1"/>
  <c r="M22" i="4" a="1"/>
  <c r="M22" i="4" s="1"/>
  <c r="N22" i="4" a="1"/>
  <c r="N22" i="4" s="1"/>
  <c r="O22" i="4" a="1"/>
  <c r="O22" i="4" s="1"/>
  <c r="P22" i="4" a="1"/>
  <c r="P22" i="4" s="1"/>
  <c r="R22" i="4" a="1"/>
  <c r="R22" i="4" s="1"/>
  <c r="S22" i="4" a="1"/>
  <c r="S22" i="4" s="1"/>
  <c r="T22" i="4" a="1"/>
  <c r="T22" i="4" s="1"/>
  <c r="U22" i="4" a="1"/>
  <c r="U22" i="4" s="1"/>
  <c r="V22" i="4" a="1"/>
  <c r="V22" i="4" s="1"/>
  <c r="W22" i="4" a="1"/>
  <c r="W22" i="4" s="1"/>
  <c r="X22" i="4" a="1"/>
  <c r="X22" i="4" s="1"/>
  <c r="Y22" i="4" a="1"/>
  <c r="Y22" i="4" s="1"/>
  <c r="Z22" i="4" a="1"/>
  <c r="Z22" i="4" s="1"/>
  <c r="AA22" i="4" a="1"/>
  <c r="AA22" i="4" s="1"/>
  <c r="AB22" i="4" a="1"/>
  <c r="AB22" i="4" s="1"/>
  <c r="AC22" i="4" a="1"/>
  <c r="AC22" i="4" s="1"/>
  <c r="AG22" i="4" a="1"/>
  <c r="AG22" i="4" s="1"/>
  <c r="AH22" i="4" a="1"/>
  <c r="AH22" i="4" s="1"/>
  <c r="AI22" i="4" a="1"/>
  <c r="AI22" i="4" s="1"/>
  <c r="AJ22" i="4" a="1"/>
  <c r="AJ22" i="4" s="1"/>
  <c r="AM22" i="4" a="1"/>
  <c r="AM22" i="4" s="1"/>
  <c r="AN22" i="4" a="1"/>
  <c r="AN22" i="4" s="1"/>
  <c r="AO22" i="4" a="1"/>
  <c r="AO22" i="4" s="1"/>
  <c r="AS22" i="4" a="1"/>
  <c r="AS22" i="4" s="1"/>
  <c r="AT22" i="4" a="1"/>
  <c r="AT22" i="4" s="1"/>
  <c r="AX22" i="4" a="1"/>
  <c r="AX22" i="4" s="1"/>
  <c r="AY22" i="4" a="1"/>
  <c r="AY22" i="4" s="1"/>
  <c r="AZ22" i="4" a="1"/>
  <c r="AZ22" i="4" s="1"/>
  <c r="BA22" i="4" a="1"/>
  <c r="BA22" i="4" s="1"/>
  <c r="BB22" i="4" a="1"/>
  <c r="BB22" i="4" s="1"/>
  <c r="BC22" i="4" a="1"/>
  <c r="BC22" i="4" s="1"/>
  <c r="BD22" i="4" a="1"/>
  <c r="BD22" i="4" s="1"/>
  <c r="BE22" i="4" a="1"/>
  <c r="BE22" i="4" s="1"/>
  <c r="BF22" i="4" a="1"/>
  <c r="BF22" i="4" s="1"/>
  <c r="BI22" i="4" a="1"/>
  <c r="BI22" i="4" s="1"/>
  <c r="C24" i="4" a="1"/>
  <c r="C24" i="4" s="1"/>
  <c r="E24" i="4" a="1"/>
  <c r="E24" i="4" s="1"/>
  <c r="F24" i="4" a="1"/>
  <c r="F24" i="4" s="1"/>
  <c r="G24" i="4" a="1"/>
  <c r="G24" i="4" s="1"/>
  <c r="H24" i="4" a="1"/>
  <c r="H24" i="4" s="1"/>
  <c r="L24" i="4" a="1"/>
  <c r="L24" i="4" s="1"/>
  <c r="M24" i="4" a="1"/>
  <c r="M24" i="4" s="1"/>
  <c r="N24" i="4" a="1"/>
  <c r="N24" i="4" s="1"/>
  <c r="O24" i="4" a="1"/>
  <c r="O24" i="4" s="1"/>
  <c r="P24" i="4" a="1"/>
  <c r="P24" i="4" s="1"/>
  <c r="R24" i="4" a="1"/>
  <c r="R24" i="4" s="1"/>
  <c r="S24" i="4" a="1"/>
  <c r="S24" i="4" s="1"/>
  <c r="T24" i="4" a="1"/>
  <c r="T24" i="4" s="1"/>
  <c r="U24" i="4" a="1"/>
  <c r="U24" i="4" s="1"/>
  <c r="V24" i="4" a="1"/>
  <c r="V24" i="4" s="1"/>
  <c r="W24" i="4" a="1"/>
  <c r="W24" i="4" s="1"/>
  <c r="X24" i="4" a="1"/>
  <c r="X24" i="4" s="1"/>
  <c r="Y24" i="4" a="1"/>
  <c r="Y24" i="4" s="1"/>
  <c r="Z24" i="4" a="1"/>
  <c r="Z24" i="4" s="1"/>
  <c r="AA24" i="4" a="1"/>
  <c r="AA24" i="4" s="1"/>
  <c r="AB24" i="4" a="1"/>
  <c r="AB24" i="4" s="1"/>
  <c r="AC24" i="4" a="1"/>
  <c r="AC24" i="4" s="1"/>
  <c r="AG24" i="4" a="1"/>
  <c r="AG24" i="4" s="1"/>
  <c r="AH24" i="4" a="1"/>
  <c r="AH24" i="4" s="1"/>
  <c r="AI24" i="4" a="1"/>
  <c r="AI24" i="4" s="1"/>
  <c r="AJ24" i="4" a="1"/>
  <c r="AJ24" i="4" s="1"/>
  <c r="AM24" i="4" a="1"/>
  <c r="AM24" i="4" s="1"/>
  <c r="AN24" i="4" a="1"/>
  <c r="AN24" i="4" s="1"/>
  <c r="AO24" i="4" a="1"/>
  <c r="AO24" i="4" s="1"/>
  <c r="AS24" i="4" a="1"/>
  <c r="AS24" i="4" s="1"/>
  <c r="AT24" i="4" a="1"/>
  <c r="AT24" i="4" s="1"/>
  <c r="AX24" i="4" a="1"/>
  <c r="AX24" i="4" s="1"/>
  <c r="AY24" i="4" a="1"/>
  <c r="AY24" i="4" s="1"/>
  <c r="AZ24" i="4" a="1"/>
  <c r="AZ24" i="4" s="1"/>
  <c r="BA24" i="4" a="1"/>
  <c r="BA24" i="4" s="1"/>
  <c r="BB24" i="4" a="1"/>
  <c r="BB24" i="4" s="1"/>
  <c r="BC24" i="4" a="1"/>
  <c r="BC24" i="4" s="1"/>
  <c r="BD24" i="4" a="1"/>
  <c r="BD24" i="4" s="1"/>
  <c r="BE24" i="4" a="1"/>
  <c r="BE24" i="4" s="1"/>
  <c r="BF24" i="4" a="1"/>
  <c r="BF24" i="4" s="1"/>
  <c r="BI24" i="4" a="1"/>
  <c r="BI24" i="4" s="1"/>
  <c r="C25" i="4" a="1"/>
  <c r="C25" i="4" s="1"/>
  <c r="E25" i="4" a="1"/>
  <c r="E25" i="4" s="1"/>
  <c r="F25" i="4" a="1"/>
  <c r="F25" i="4" s="1"/>
  <c r="G25" i="4" a="1"/>
  <c r="G25" i="4" s="1"/>
  <c r="H25" i="4" a="1"/>
  <c r="H25" i="4" s="1"/>
  <c r="L25" i="4" a="1"/>
  <c r="L25" i="4" s="1"/>
  <c r="M25" i="4" a="1"/>
  <c r="M25" i="4" s="1"/>
  <c r="N25" i="4" a="1"/>
  <c r="N25" i="4" s="1"/>
  <c r="O25" i="4" a="1"/>
  <c r="O25" i="4" s="1"/>
  <c r="P25" i="4" a="1"/>
  <c r="P25" i="4" s="1"/>
  <c r="R25" i="4" a="1"/>
  <c r="R25" i="4" s="1"/>
  <c r="S25" i="4" a="1"/>
  <c r="S25" i="4" s="1"/>
  <c r="T25" i="4" a="1"/>
  <c r="T25" i="4" s="1"/>
  <c r="U25" i="4" a="1"/>
  <c r="U25" i="4" s="1"/>
  <c r="V25" i="4" a="1"/>
  <c r="V25" i="4" s="1"/>
  <c r="W25" i="4" a="1"/>
  <c r="W25" i="4" s="1"/>
  <c r="X25" i="4" a="1"/>
  <c r="X25" i="4" s="1"/>
  <c r="Y25" i="4" a="1"/>
  <c r="Y25" i="4" s="1"/>
  <c r="Z25" i="4" a="1"/>
  <c r="Z25" i="4" s="1"/>
  <c r="AA25" i="4" a="1"/>
  <c r="AA25" i="4" s="1"/>
  <c r="AB25" i="4" a="1"/>
  <c r="AB25" i="4" s="1"/>
  <c r="AC25" i="4" a="1"/>
  <c r="AC25" i="4" s="1"/>
  <c r="AG25" i="4" a="1"/>
  <c r="AG25" i="4" s="1"/>
  <c r="AH25" i="4" a="1"/>
  <c r="AH25" i="4" s="1"/>
  <c r="AI25" i="4" a="1"/>
  <c r="AI25" i="4" s="1"/>
  <c r="AJ25" i="4" a="1"/>
  <c r="AJ25" i="4" s="1"/>
  <c r="AM25" i="4" a="1"/>
  <c r="AM25" i="4" s="1"/>
  <c r="AN25" i="4" a="1"/>
  <c r="AN25" i="4" s="1"/>
  <c r="AO25" i="4" a="1"/>
  <c r="AO25" i="4" s="1"/>
  <c r="AS25" i="4" a="1"/>
  <c r="AS25" i="4" s="1"/>
  <c r="AT25" i="4" a="1"/>
  <c r="AT25" i="4" s="1"/>
  <c r="AX25" i="4" a="1"/>
  <c r="AX25" i="4" s="1"/>
  <c r="AY25" i="4" a="1"/>
  <c r="AY25" i="4" s="1"/>
  <c r="AZ25" i="4" a="1"/>
  <c r="AZ25" i="4" s="1"/>
  <c r="BA25" i="4" a="1"/>
  <c r="BA25" i="4" s="1"/>
  <c r="BB25" i="4" a="1"/>
  <c r="BB25" i="4" s="1"/>
  <c r="BC25" i="4" a="1"/>
  <c r="BC25" i="4" s="1"/>
  <c r="BD25" i="4" a="1"/>
  <c r="BD25" i="4" s="1"/>
  <c r="BE25" i="4" a="1"/>
  <c r="BE25" i="4" s="1"/>
  <c r="BF25" i="4" a="1"/>
  <c r="BF25" i="4" s="1"/>
  <c r="BI25" i="4" a="1"/>
  <c r="BI25" i="4" s="1"/>
  <c r="C26" i="4" a="1"/>
  <c r="C26" i="4" s="1"/>
  <c r="E26" i="4" a="1"/>
  <c r="E26" i="4" s="1"/>
  <c r="F26" i="4" a="1"/>
  <c r="F26" i="4" s="1"/>
  <c r="G26" i="4" a="1"/>
  <c r="G26" i="4" s="1"/>
  <c r="H26" i="4" a="1"/>
  <c r="H26" i="4" s="1"/>
  <c r="L26" i="4" a="1"/>
  <c r="L26" i="4" s="1"/>
  <c r="M26" i="4" a="1"/>
  <c r="M26" i="4" s="1"/>
  <c r="N26" i="4" a="1"/>
  <c r="N26" i="4" s="1"/>
  <c r="O26" i="4" a="1"/>
  <c r="O26" i="4" s="1"/>
  <c r="P26" i="4" a="1"/>
  <c r="P26" i="4" s="1"/>
  <c r="R26" i="4" a="1"/>
  <c r="R26" i="4" s="1"/>
  <c r="S26" i="4" a="1"/>
  <c r="S26" i="4" s="1"/>
  <c r="T26" i="4" a="1"/>
  <c r="T26" i="4" s="1"/>
  <c r="U26" i="4" a="1"/>
  <c r="U26" i="4" s="1"/>
  <c r="V26" i="4" a="1"/>
  <c r="V26" i="4" s="1"/>
  <c r="W26" i="4" a="1"/>
  <c r="W26" i="4" s="1"/>
  <c r="X26" i="4" a="1"/>
  <c r="X26" i="4" s="1"/>
  <c r="Y26" i="4" a="1"/>
  <c r="Y26" i="4" s="1"/>
  <c r="Z26" i="4" a="1"/>
  <c r="Z26" i="4" s="1"/>
  <c r="AA26" i="4" a="1"/>
  <c r="AA26" i="4" s="1"/>
  <c r="AB26" i="4" a="1"/>
  <c r="AB26" i="4" s="1"/>
  <c r="AC26" i="4" a="1"/>
  <c r="AC26" i="4" s="1"/>
  <c r="AG26" i="4" a="1"/>
  <c r="AG26" i="4" s="1"/>
  <c r="AH26" i="4" a="1"/>
  <c r="AH26" i="4" s="1"/>
  <c r="AI26" i="4" a="1"/>
  <c r="AI26" i="4" s="1"/>
  <c r="AJ26" i="4" a="1"/>
  <c r="AJ26" i="4" s="1"/>
  <c r="AM26" i="4" a="1"/>
  <c r="AM26" i="4" s="1"/>
  <c r="AN26" i="4" a="1"/>
  <c r="AN26" i="4" s="1"/>
  <c r="AO26" i="4" a="1"/>
  <c r="AO26" i="4" s="1"/>
  <c r="AS26" i="4" a="1"/>
  <c r="AS26" i="4" s="1"/>
  <c r="AT26" i="4" a="1"/>
  <c r="AT26" i="4" s="1"/>
  <c r="AX26" i="4" a="1"/>
  <c r="AX26" i="4" s="1"/>
  <c r="AY26" i="4" a="1"/>
  <c r="AY26" i="4" s="1"/>
  <c r="AZ26" i="4" a="1"/>
  <c r="AZ26" i="4" s="1"/>
  <c r="BA26" i="4" a="1"/>
  <c r="BA26" i="4" s="1"/>
  <c r="BB26" i="4" a="1"/>
  <c r="BB26" i="4" s="1"/>
  <c r="BC26" i="4" a="1"/>
  <c r="BC26" i="4" s="1"/>
  <c r="BD26" i="4" a="1"/>
  <c r="BD26" i="4" s="1"/>
  <c r="BE26" i="4" a="1"/>
  <c r="BE26" i="4" s="1"/>
  <c r="BF26" i="4" a="1"/>
  <c r="BF26" i="4" s="1"/>
  <c r="BI26" i="4" a="1"/>
  <c r="BI26" i="4" s="1"/>
  <c r="C27" i="4" a="1"/>
  <c r="C27" i="4" s="1"/>
  <c r="E27" i="4" a="1"/>
  <c r="E27" i="4" s="1"/>
  <c r="F27" i="4" a="1"/>
  <c r="F27" i="4" s="1"/>
  <c r="G27" i="4" a="1"/>
  <c r="G27" i="4" s="1"/>
  <c r="H27" i="4" a="1"/>
  <c r="H27" i="4" s="1"/>
  <c r="L27" i="4" a="1"/>
  <c r="L27" i="4" s="1"/>
  <c r="M27" i="4" a="1"/>
  <c r="M27" i="4" s="1"/>
  <c r="N27" i="4" a="1"/>
  <c r="N27" i="4" s="1"/>
  <c r="O27" i="4" a="1"/>
  <c r="O27" i="4" s="1"/>
  <c r="P27" i="4" a="1"/>
  <c r="P27" i="4" s="1"/>
  <c r="R27" i="4" a="1"/>
  <c r="R27" i="4" s="1"/>
  <c r="S27" i="4" a="1"/>
  <c r="S27" i="4" s="1"/>
  <c r="T27" i="4" a="1"/>
  <c r="T27" i="4" s="1"/>
  <c r="U27" i="4" a="1"/>
  <c r="U27" i="4" s="1"/>
  <c r="V27" i="4" a="1"/>
  <c r="V27" i="4" s="1"/>
  <c r="W27" i="4" a="1"/>
  <c r="W27" i="4" s="1"/>
  <c r="X27" i="4" a="1"/>
  <c r="X27" i="4" s="1"/>
  <c r="Y27" i="4" a="1"/>
  <c r="Y27" i="4" s="1"/>
  <c r="Z27" i="4" a="1"/>
  <c r="Z27" i="4" s="1"/>
  <c r="AA27" i="4" a="1"/>
  <c r="AA27" i="4" s="1"/>
  <c r="AB27" i="4" a="1"/>
  <c r="AB27" i="4" s="1"/>
  <c r="AC27" i="4" a="1"/>
  <c r="AC27" i="4" s="1"/>
  <c r="AG27" i="4" a="1"/>
  <c r="AG27" i="4" s="1"/>
  <c r="AH27" i="4" a="1"/>
  <c r="AH27" i="4" s="1"/>
  <c r="AI27" i="4" a="1"/>
  <c r="AI27" i="4" s="1"/>
  <c r="AJ27" i="4" a="1"/>
  <c r="AJ27" i="4" s="1"/>
  <c r="AM27" i="4" a="1"/>
  <c r="AM27" i="4" s="1"/>
  <c r="AN27" i="4" a="1"/>
  <c r="AN27" i="4" s="1"/>
  <c r="AO27" i="4" a="1"/>
  <c r="AO27" i="4" s="1"/>
  <c r="AS27" i="4" a="1"/>
  <c r="AS27" i="4" s="1"/>
  <c r="AT27" i="4" a="1"/>
  <c r="AT27" i="4" s="1"/>
  <c r="AX27" i="4" a="1"/>
  <c r="AX27" i="4" s="1"/>
  <c r="AY27" i="4" a="1"/>
  <c r="AY27" i="4" s="1"/>
  <c r="AZ27" i="4" a="1"/>
  <c r="AZ27" i="4" s="1"/>
  <c r="BA27" i="4" a="1"/>
  <c r="BA27" i="4" s="1"/>
  <c r="BB27" i="4" a="1"/>
  <c r="BB27" i="4" s="1"/>
  <c r="BC27" i="4" a="1"/>
  <c r="BC27" i="4" s="1"/>
  <c r="BD27" i="4" a="1"/>
  <c r="BD27" i="4" s="1"/>
  <c r="BE27" i="4" a="1"/>
  <c r="BE27" i="4" s="1"/>
  <c r="BF27" i="4" a="1"/>
  <c r="BF27" i="4" s="1"/>
  <c r="BI27" i="4" a="1"/>
  <c r="BI27" i="4" s="1"/>
  <c r="C28" i="4" a="1"/>
  <c r="C28" i="4" s="1"/>
  <c r="E28" i="4" a="1"/>
  <c r="E28" i="4" s="1"/>
  <c r="F28" i="4" a="1"/>
  <c r="F28" i="4" s="1"/>
  <c r="G28" i="4" a="1"/>
  <c r="G28" i="4" s="1"/>
  <c r="H28" i="4" a="1"/>
  <c r="H28" i="4" s="1"/>
  <c r="L28" i="4" a="1"/>
  <c r="L28" i="4" s="1"/>
  <c r="M28" i="4" a="1"/>
  <c r="M28" i="4" s="1"/>
  <c r="N28" i="4" a="1"/>
  <c r="N28" i="4" s="1"/>
  <c r="O28" i="4" a="1"/>
  <c r="O28" i="4" s="1"/>
  <c r="P28" i="4" a="1"/>
  <c r="P28" i="4" s="1"/>
  <c r="R28" i="4" a="1"/>
  <c r="R28" i="4" s="1"/>
  <c r="S28" i="4" a="1"/>
  <c r="S28" i="4" s="1"/>
  <c r="T28" i="4" a="1"/>
  <c r="T28" i="4" s="1"/>
  <c r="U28" i="4" a="1"/>
  <c r="U28" i="4" s="1"/>
  <c r="V28" i="4" a="1"/>
  <c r="V28" i="4" s="1"/>
  <c r="W28" i="4" a="1"/>
  <c r="W28" i="4" s="1"/>
  <c r="X28" i="4" a="1"/>
  <c r="X28" i="4" s="1"/>
  <c r="Y28" i="4" a="1"/>
  <c r="Y28" i="4" s="1"/>
  <c r="Z28" i="4" a="1"/>
  <c r="Z28" i="4" s="1"/>
  <c r="AA28" i="4" a="1"/>
  <c r="AA28" i="4" s="1"/>
  <c r="AB28" i="4" a="1"/>
  <c r="AB28" i="4" s="1"/>
  <c r="AC28" i="4" a="1"/>
  <c r="AC28" i="4" s="1"/>
  <c r="AG28" i="4" a="1"/>
  <c r="AG28" i="4" s="1"/>
  <c r="AH28" i="4" a="1"/>
  <c r="AH28" i="4" s="1"/>
  <c r="AI28" i="4" a="1"/>
  <c r="AI28" i="4" s="1"/>
  <c r="AJ28" i="4" a="1"/>
  <c r="AJ28" i="4" s="1"/>
  <c r="AM28" i="4" a="1"/>
  <c r="AM28" i="4" s="1"/>
  <c r="AN28" i="4" a="1"/>
  <c r="AN28" i="4" s="1"/>
  <c r="AO28" i="4" a="1"/>
  <c r="AO28" i="4" s="1"/>
  <c r="AS28" i="4" a="1"/>
  <c r="AS28" i="4" s="1"/>
  <c r="AT28" i="4" a="1"/>
  <c r="AT28" i="4" s="1"/>
  <c r="AX28" i="4" a="1"/>
  <c r="AX28" i="4" s="1"/>
  <c r="AY28" i="4" a="1"/>
  <c r="AY28" i="4" s="1"/>
  <c r="AZ28" i="4" a="1"/>
  <c r="AZ28" i="4" s="1"/>
  <c r="BA28" i="4" a="1"/>
  <c r="BA28" i="4" s="1"/>
  <c r="BB28" i="4" a="1"/>
  <c r="BB28" i="4" s="1"/>
  <c r="BC28" i="4" a="1"/>
  <c r="BC28" i="4" s="1"/>
  <c r="BD28" i="4" a="1"/>
  <c r="BD28" i="4" s="1"/>
  <c r="BE28" i="4" a="1"/>
  <c r="BE28" i="4" s="1"/>
  <c r="BF28" i="4" a="1"/>
  <c r="BF28" i="4" s="1"/>
  <c r="BI28" i="4" a="1"/>
  <c r="BI28" i="4" s="1"/>
  <c r="C29" i="4" a="1"/>
  <c r="C29" i="4" s="1"/>
  <c r="E29" i="4" a="1"/>
  <c r="E29" i="4" s="1"/>
  <c r="F29" i="4" a="1"/>
  <c r="F29" i="4" s="1"/>
  <c r="G29" i="4" a="1"/>
  <c r="G29" i="4" s="1"/>
  <c r="H29" i="4" a="1"/>
  <c r="H29" i="4" s="1"/>
  <c r="L29" i="4" a="1"/>
  <c r="L29" i="4" s="1"/>
  <c r="M29" i="4" a="1"/>
  <c r="M29" i="4" s="1"/>
  <c r="N29" i="4" a="1"/>
  <c r="N29" i="4" s="1"/>
  <c r="O29" i="4" a="1"/>
  <c r="O29" i="4" s="1"/>
  <c r="P29" i="4" a="1"/>
  <c r="P29" i="4" s="1"/>
  <c r="R29" i="4" a="1"/>
  <c r="R29" i="4" s="1"/>
  <c r="S29" i="4" a="1"/>
  <c r="S29" i="4" s="1"/>
  <c r="T29" i="4" a="1"/>
  <c r="T29" i="4" s="1"/>
  <c r="U29" i="4" a="1"/>
  <c r="U29" i="4" s="1"/>
  <c r="V29" i="4" a="1"/>
  <c r="V29" i="4" s="1"/>
  <c r="W29" i="4" a="1"/>
  <c r="W29" i="4" s="1"/>
  <c r="X29" i="4" a="1"/>
  <c r="X29" i="4" s="1"/>
  <c r="Y29" i="4" a="1"/>
  <c r="Y29" i="4" s="1"/>
  <c r="Z29" i="4" a="1"/>
  <c r="Z29" i="4" s="1"/>
  <c r="AA29" i="4" a="1"/>
  <c r="AA29" i="4" s="1"/>
  <c r="AB29" i="4" a="1"/>
  <c r="AB29" i="4" s="1"/>
  <c r="AC29" i="4" a="1"/>
  <c r="AC29" i="4" s="1"/>
  <c r="AG29" i="4" a="1"/>
  <c r="AG29" i="4" s="1"/>
  <c r="AH29" i="4" a="1"/>
  <c r="AH29" i="4" s="1"/>
  <c r="AI29" i="4" a="1"/>
  <c r="AI29" i="4" s="1"/>
  <c r="AJ29" i="4" a="1"/>
  <c r="AJ29" i="4" s="1"/>
  <c r="AM29" i="4" a="1"/>
  <c r="AM29" i="4" s="1"/>
  <c r="AN29" i="4" a="1"/>
  <c r="AN29" i="4" s="1"/>
  <c r="AO29" i="4" a="1"/>
  <c r="AO29" i="4" s="1"/>
  <c r="AS29" i="4" a="1"/>
  <c r="AS29" i="4" s="1"/>
  <c r="AT29" i="4" a="1"/>
  <c r="AT29" i="4" s="1"/>
  <c r="AX29" i="4" a="1"/>
  <c r="AX29" i="4" s="1"/>
  <c r="AY29" i="4" a="1"/>
  <c r="AY29" i="4" s="1"/>
  <c r="AZ29" i="4" a="1"/>
  <c r="AZ29" i="4" s="1"/>
  <c r="BA29" i="4" a="1"/>
  <c r="BA29" i="4" s="1"/>
  <c r="BB29" i="4" a="1"/>
  <c r="BB29" i="4" s="1"/>
  <c r="BC29" i="4" a="1"/>
  <c r="BC29" i="4" s="1"/>
  <c r="BD29" i="4" a="1"/>
  <c r="BD29" i="4" s="1"/>
  <c r="BE29" i="4" a="1"/>
  <c r="BE29" i="4" s="1"/>
  <c r="BF29" i="4" a="1"/>
  <c r="BF29" i="4" s="1"/>
  <c r="BI29" i="4" a="1"/>
  <c r="BI29" i="4" s="1"/>
  <c r="C30" i="4" a="1"/>
  <c r="C30" i="4" s="1"/>
  <c r="E30" i="4" a="1"/>
  <c r="E30" i="4" s="1"/>
  <c r="F30" i="4" a="1"/>
  <c r="F30" i="4" s="1"/>
  <c r="G30" i="4" a="1"/>
  <c r="G30" i="4" s="1"/>
  <c r="H30" i="4" a="1"/>
  <c r="H30" i="4" s="1"/>
  <c r="L30" i="4" a="1"/>
  <c r="L30" i="4" s="1"/>
  <c r="M30" i="4" a="1"/>
  <c r="M30" i="4" s="1"/>
  <c r="N30" i="4" a="1"/>
  <c r="N30" i="4" s="1"/>
  <c r="O30" i="4" a="1"/>
  <c r="O30" i="4" s="1"/>
  <c r="P30" i="4" a="1"/>
  <c r="P30" i="4" s="1"/>
  <c r="R30" i="4" a="1"/>
  <c r="R30" i="4" s="1"/>
  <c r="S30" i="4" a="1"/>
  <c r="S30" i="4" s="1"/>
  <c r="T30" i="4" a="1"/>
  <c r="T30" i="4" s="1"/>
  <c r="U30" i="4" a="1"/>
  <c r="U30" i="4" s="1"/>
  <c r="V30" i="4" a="1"/>
  <c r="V30" i="4" s="1"/>
  <c r="W30" i="4" a="1"/>
  <c r="W30" i="4" s="1"/>
  <c r="X30" i="4" a="1"/>
  <c r="X30" i="4" s="1"/>
  <c r="Y30" i="4" a="1"/>
  <c r="Y30" i="4" s="1"/>
  <c r="Z30" i="4" a="1"/>
  <c r="Z30" i="4" s="1"/>
  <c r="AA30" i="4" a="1"/>
  <c r="AA30" i="4" s="1"/>
  <c r="AB30" i="4" a="1"/>
  <c r="AB30" i="4" s="1"/>
  <c r="AC30" i="4" a="1"/>
  <c r="AC30" i="4" s="1"/>
  <c r="AG30" i="4" a="1"/>
  <c r="AG30" i="4" s="1"/>
  <c r="AH30" i="4" a="1"/>
  <c r="AH30" i="4" s="1"/>
  <c r="AI30" i="4" a="1"/>
  <c r="AI30" i="4" s="1"/>
  <c r="AJ30" i="4" a="1"/>
  <c r="AJ30" i="4" s="1"/>
  <c r="AM30" i="4" a="1"/>
  <c r="AM30" i="4" s="1"/>
  <c r="AN30" i="4" a="1"/>
  <c r="AN30" i="4" s="1"/>
  <c r="AO30" i="4" a="1"/>
  <c r="AO30" i="4" s="1"/>
  <c r="AS30" i="4" a="1"/>
  <c r="AS30" i="4" s="1"/>
  <c r="AT30" i="4" a="1"/>
  <c r="AT30" i="4" s="1"/>
  <c r="AX30" i="4" a="1"/>
  <c r="AX30" i="4" s="1"/>
  <c r="AY30" i="4" a="1"/>
  <c r="AY30" i="4" s="1"/>
  <c r="AZ30" i="4" a="1"/>
  <c r="AZ30" i="4" s="1"/>
  <c r="BA30" i="4" a="1"/>
  <c r="BA30" i="4" s="1"/>
  <c r="BB30" i="4" a="1"/>
  <c r="BB30" i="4" s="1"/>
  <c r="BC30" i="4" a="1"/>
  <c r="BC30" i="4" s="1"/>
  <c r="BD30" i="4" a="1"/>
  <c r="BD30" i="4" s="1"/>
  <c r="BE30" i="4" a="1"/>
  <c r="BE30" i="4" s="1"/>
  <c r="BF30" i="4" a="1"/>
  <c r="BF30" i="4" s="1"/>
  <c r="BI30" i="4" a="1"/>
  <c r="BI30" i="4" s="1"/>
  <c r="C31" i="4" a="1"/>
  <c r="C31" i="4" s="1"/>
  <c r="E31" i="4" a="1"/>
  <c r="E31" i="4" s="1"/>
  <c r="F31" i="4" a="1"/>
  <c r="F31" i="4" s="1"/>
  <c r="G31" i="4" a="1"/>
  <c r="G31" i="4" s="1"/>
  <c r="H31" i="4" a="1"/>
  <c r="H31" i="4" s="1"/>
  <c r="L31" i="4" a="1"/>
  <c r="L31" i="4" s="1"/>
  <c r="M31" i="4" a="1"/>
  <c r="M31" i="4" s="1"/>
  <c r="N31" i="4" a="1"/>
  <c r="N31" i="4" s="1"/>
  <c r="O31" i="4" a="1"/>
  <c r="O31" i="4" s="1"/>
  <c r="P31" i="4" a="1"/>
  <c r="P31" i="4" s="1"/>
  <c r="R31" i="4" a="1"/>
  <c r="R31" i="4" s="1"/>
  <c r="S31" i="4" a="1"/>
  <c r="S31" i="4" s="1"/>
  <c r="T31" i="4" a="1"/>
  <c r="T31" i="4" s="1"/>
  <c r="U31" i="4" a="1"/>
  <c r="U31" i="4" s="1"/>
  <c r="V31" i="4" a="1"/>
  <c r="V31" i="4" s="1"/>
  <c r="W31" i="4" a="1"/>
  <c r="W31" i="4" s="1"/>
  <c r="X31" i="4" a="1"/>
  <c r="X31" i="4" s="1"/>
  <c r="Y31" i="4" a="1"/>
  <c r="Y31" i="4" s="1"/>
  <c r="Z31" i="4" a="1"/>
  <c r="Z31" i="4" s="1"/>
  <c r="AA31" i="4" a="1"/>
  <c r="AA31" i="4" s="1"/>
  <c r="AB31" i="4" a="1"/>
  <c r="AB31" i="4" s="1"/>
  <c r="AC31" i="4" a="1"/>
  <c r="AC31" i="4" s="1"/>
  <c r="AG31" i="4" a="1"/>
  <c r="AG31" i="4" s="1"/>
  <c r="AH31" i="4" a="1"/>
  <c r="AH31" i="4" s="1"/>
  <c r="AI31" i="4" a="1"/>
  <c r="AI31" i="4" s="1"/>
  <c r="AJ31" i="4" a="1"/>
  <c r="AJ31" i="4" s="1"/>
  <c r="AM31" i="4" a="1"/>
  <c r="AM31" i="4" s="1"/>
  <c r="AN31" i="4" a="1"/>
  <c r="AN31" i="4" s="1"/>
  <c r="AO31" i="4" a="1"/>
  <c r="AO31" i="4" s="1"/>
  <c r="AS31" i="4" a="1"/>
  <c r="AS31" i="4" s="1"/>
  <c r="AT31" i="4" a="1"/>
  <c r="AT31" i="4" s="1"/>
  <c r="AX31" i="4" a="1"/>
  <c r="AX31" i="4" s="1"/>
  <c r="AY31" i="4" a="1"/>
  <c r="AY31" i="4" s="1"/>
  <c r="AZ31" i="4" a="1"/>
  <c r="AZ31" i="4" s="1"/>
  <c r="BA31" i="4" a="1"/>
  <c r="BA31" i="4" s="1"/>
  <c r="BB31" i="4" a="1"/>
  <c r="BB31" i="4" s="1"/>
  <c r="BC31" i="4" a="1"/>
  <c r="BC31" i="4" s="1"/>
  <c r="BD31" i="4" a="1"/>
  <c r="BD31" i="4" s="1"/>
  <c r="BE31" i="4" a="1"/>
  <c r="BE31" i="4" s="1"/>
  <c r="BF31" i="4" a="1"/>
  <c r="BF31" i="4" s="1"/>
  <c r="BI31" i="4" a="1"/>
  <c r="BI31" i="4" s="1"/>
  <c r="C32" i="4" a="1"/>
  <c r="C32" i="4" s="1"/>
  <c r="E32" i="4" a="1"/>
  <c r="E32" i="4" s="1"/>
  <c r="F32" i="4" a="1"/>
  <c r="F32" i="4" s="1"/>
  <c r="G32" i="4" a="1"/>
  <c r="G32" i="4" s="1"/>
  <c r="H32" i="4" a="1"/>
  <c r="H32" i="4" s="1"/>
  <c r="L32" i="4" a="1"/>
  <c r="L32" i="4" s="1"/>
  <c r="M32" i="4" a="1"/>
  <c r="M32" i="4" s="1"/>
  <c r="N32" i="4" a="1"/>
  <c r="N32" i="4" s="1"/>
  <c r="O32" i="4" a="1"/>
  <c r="O32" i="4" s="1"/>
  <c r="P32" i="4" a="1"/>
  <c r="P32" i="4" s="1"/>
  <c r="R32" i="4" a="1"/>
  <c r="R32" i="4" s="1"/>
  <c r="S32" i="4" a="1"/>
  <c r="S32" i="4" s="1"/>
  <c r="T32" i="4" a="1"/>
  <c r="T32" i="4" s="1"/>
  <c r="U32" i="4" a="1"/>
  <c r="U32" i="4" s="1"/>
  <c r="V32" i="4" a="1"/>
  <c r="V32" i="4" s="1"/>
  <c r="W32" i="4" a="1"/>
  <c r="W32" i="4" s="1"/>
  <c r="X32" i="4" a="1"/>
  <c r="X32" i="4" s="1"/>
  <c r="Y32" i="4" a="1"/>
  <c r="Y32" i="4" s="1"/>
  <c r="Z32" i="4" a="1"/>
  <c r="Z32" i="4" s="1"/>
  <c r="AA32" i="4" a="1"/>
  <c r="AA32" i="4" s="1"/>
  <c r="AB32" i="4" a="1"/>
  <c r="AB32" i="4" s="1"/>
  <c r="AC32" i="4" a="1"/>
  <c r="AC32" i="4" s="1"/>
  <c r="AG32" i="4" a="1"/>
  <c r="AG32" i="4" s="1"/>
  <c r="AH32" i="4" a="1"/>
  <c r="AH32" i="4" s="1"/>
  <c r="AI32" i="4" a="1"/>
  <c r="AI32" i="4" s="1"/>
  <c r="AJ32" i="4" a="1"/>
  <c r="AJ32" i="4" s="1"/>
  <c r="AM32" i="4" a="1"/>
  <c r="AM32" i="4" s="1"/>
  <c r="AN32" i="4" a="1"/>
  <c r="AN32" i="4" s="1"/>
  <c r="AO32" i="4" a="1"/>
  <c r="AO32" i="4" s="1"/>
  <c r="AS32" i="4" a="1"/>
  <c r="AS32" i="4" s="1"/>
  <c r="AT32" i="4" a="1"/>
  <c r="AT32" i="4" s="1"/>
  <c r="AX32" i="4" a="1"/>
  <c r="AX32" i="4" s="1"/>
  <c r="AY32" i="4" a="1"/>
  <c r="AY32" i="4" s="1"/>
  <c r="AZ32" i="4" a="1"/>
  <c r="AZ32" i="4" s="1"/>
  <c r="BA32" i="4" a="1"/>
  <c r="BA32" i="4" s="1"/>
  <c r="BB32" i="4" a="1"/>
  <c r="BB32" i="4" s="1"/>
  <c r="BC32" i="4" a="1"/>
  <c r="BC32" i="4" s="1"/>
  <c r="BD32" i="4" a="1"/>
  <c r="BD32" i="4" s="1"/>
  <c r="BE32" i="4" a="1"/>
  <c r="BE32" i="4" s="1"/>
  <c r="BF32" i="4" a="1"/>
  <c r="BF32" i="4" s="1"/>
  <c r="BI32" i="4" a="1"/>
  <c r="BI32" i="4" s="1"/>
  <c r="C33" i="4" a="1"/>
  <c r="C33" i="4" s="1"/>
  <c r="E33" i="4" a="1"/>
  <c r="E33" i="4" s="1"/>
  <c r="F33" i="4" a="1"/>
  <c r="F33" i="4" s="1"/>
  <c r="G33" i="4" a="1"/>
  <c r="G33" i="4" s="1"/>
  <c r="H33" i="4" a="1"/>
  <c r="H33" i="4" s="1"/>
  <c r="L33" i="4" a="1"/>
  <c r="L33" i="4" s="1"/>
  <c r="M33" i="4" a="1"/>
  <c r="M33" i="4" s="1"/>
  <c r="N33" i="4" a="1"/>
  <c r="N33" i="4" s="1"/>
  <c r="O33" i="4" a="1"/>
  <c r="O33" i="4" s="1"/>
  <c r="P33" i="4" a="1"/>
  <c r="P33" i="4" s="1"/>
  <c r="R33" i="4" a="1"/>
  <c r="R33" i="4" s="1"/>
  <c r="S33" i="4" a="1"/>
  <c r="S33" i="4" s="1"/>
  <c r="T33" i="4" a="1"/>
  <c r="T33" i="4" s="1"/>
  <c r="U33" i="4" a="1"/>
  <c r="U33" i="4" s="1"/>
  <c r="V33" i="4" a="1"/>
  <c r="V33" i="4" s="1"/>
  <c r="W33" i="4" a="1"/>
  <c r="W33" i="4" s="1"/>
  <c r="X33" i="4" a="1"/>
  <c r="X33" i="4" s="1"/>
  <c r="Y33" i="4" a="1"/>
  <c r="Y33" i="4" s="1"/>
  <c r="Z33" i="4" a="1"/>
  <c r="Z33" i="4" s="1"/>
  <c r="AA33" i="4" a="1"/>
  <c r="AA33" i="4" s="1"/>
  <c r="AB33" i="4" a="1"/>
  <c r="AB33" i="4" s="1"/>
  <c r="AC33" i="4" a="1"/>
  <c r="AC33" i="4" s="1"/>
  <c r="AG33" i="4" a="1"/>
  <c r="AG33" i="4" s="1"/>
  <c r="AH33" i="4" a="1"/>
  <c r="AH33" i="4" s="1"/>
  <c r="AI33" i="4" a="1"/>
  <c r="AI33" i="4" s="1"/>
  <c r="AJ33" i="4" a="1"/>
  <c r="AJ33" i="4" s="1"/>
  <c r="AM33" i="4" a="1"/>
  <c r="AM33" i="4" s="1"/>
  <c r="AN33" i="4" a="1"/>
  <c r="AN33" i="4" s="1"/>
  <c r="AO33" i="4" a="1"/>
  <c r="AO33" i="4" s="1"/>
  <c r="AS33" i="4" a="1"/>
  <c r="AS33" i="4" s="1"/>
  <c r="AT33" i="4" a="1"/>
  <c r="AT33" i="4" s="1"/>
  <c r="AX33" i="4" a="1"/>
  <c r="AX33" i="4" s="1"/>
  <c r="AY33" i="4" a="1"/>
  <c r="AY33" i="4" s="1"/>
  <c r="AZ33" i="4" a="1"/>
  <c r="AZ33" i="4" s="1"/>
  <c r="BA33" i="4" a="1"/>
  <c r="BA33" i="4" s="1"/>
  <c r="BB33" i="4" a="1"/>
  <c r="BB33" i="4" s="1"/>
  <c r="BC33" i="4" a="1"/>
  <c r="BC33" i="4" s="1"/>
  <c r="BD33" i="4" a="1"/>
  <c r="BD33" i="4" s="1"/>
  <c r="BE33" i="4" a="1"/>
  <c r="BE33" i="4" s="1"/>
  <c r="BF33" i="4" a="1"/>
  <c r="BF33" i="4" s="1"/>
  <c r="BI33" i="4" a="1"/>
  <c r="BI33" i="4" s="1"/>
  <c r="C34" i="4" a="1"/>
  <c r="C34" i="4" s="1"/>
  <c r="E34" i="4" a="1"/>
  <c r="E34" i="4" s="1"/>
  <c r="F34" i="4" a="1"/>
  <c r="F34" i="4" s="1"/>
  <c r="G34" i="4" a="1"/>
  <c r="G34" i="4" s="1"/>
  <c r="H34" i="4" a="1"/>
  <c r="H34" i="4" s="1"/>
  <c r="L34" i="4" a="1"/>
  <c r="L34" i="4" s="1"/>
  <c r="M34" i="4" a="1"/>
  <c r="M34" i="4" s="1"/>
  <c r="N34" i="4" a="1"/>
  <c r="N34" i="4" s="1"/>
  <c r="O34" i="4" a="1"/>
  <c r="O34" i="4" s="1"/>
  <c r="P34" i="4" a="1"/>
  <c r="P34" i="4" s="1"/>
  <c r="R34" i="4" a="1"/>
  <c r="R34" i="4" s="1"/>
  <c r="S34" i="4" a="1"/>
  <c r="S34" i="4" s="1"/>
  <c r="T34" i="4" a="1"/>
  <c r="T34" i="4" s="1"/>
  <c r="U34" i="4" a="1"/>
  <c r="U34" i="4" s="1"/>
  <c r="V34" i="4" a="1"/>
  <c r="V34" i="4" s="1"/>
  <c r="W34" i="4" a="1"/>
  <c r="W34" i="4" s="1"/>
  <c r="X34" i="4" a="1"/>
  <c r="X34" i="4" s="1"/>
  <c r="Y34" i="4" a="1"/>
  <c r="Y34" i="4" s="1"/>
  <c r="Z34" i="4" a="1"/>
  <c r="Z34" i="4" s="1"/>
  <c r="AA34" i="4" a="1"/>
  <c r="AA34" i="4" s="1"/>
  <c r="AB34" i="4" a="1"/>
  <c r="AB34" i="4" s="1"/>
  <c r="AC34" i="4" a="1"/>
  <c r="AC34" i="4" s="1"/>
  <c r="AG34" i="4" a="1"/>
  <c r="AG34" i="4" s="1"/>
  <c r="AH34" i="4" a="1"/>
  <c r="AH34" i="4" s="1"/>
  <c r="AI34" i="4" a="1"/>
  <c r="AI34" i="4" s="1"/>
  <c r="AJ34" i="4" a="1"/>
  <c r="AJ34" i="4" s="1"/>
  <c r="AM34" i="4" a="1"/>
  <c r="AM34" i="4" s="1"/>
  <c r="AN34" i="4" a="1"/>
  <c r="AN34" i="4" s="1"/>
  <c r="AO34" i="4" a="1"/>
  <c r="AO34" i="4" s="1"/>
  <c r="AS34" i="4" a="1"/>
  <c r="AS34" i="4" s="1"/>
  <c r="AT34" i="4" a="1"/>
  <c r="AT34" i="4" s="1"/>
  <c r="AX34" i="4" a="1"/>
  <c r="AX34" i="4" s="1"/>
  <c r="AY34" i="4" a="1"/>
  <c r="AY34" i="4" s="1"/>
  <c r="AZ34" i="4" a="1"/>
  <c r="AZ34" i="4" s="1"/>
  <c r="BA34" i="4" a="1"/>
  <c r="BA34" i="4" s="1"/>
  <c r="BB34" i="4" a="1"/>
  <c r="BB34" i="4" s="1"/>
  <c r="BC34" i="4" a="1"/>
  <c r="BC34" i="4" s="1"/>
  <c r="BD34" i="4" a="1"/>
  <c r="BD34" i="4" s="1"/>
  <c r="BE34" i="4" a="1"/>
  <c r="BE34" i="4" s="1"/>
  <c r="BF34" i="4" a="1"/>
  <c r="BF34" i="4" s="1"/>
  <c r="BI34" i="4" a="1"/>
  <c r="BI34" i="4" s="1"/>
  <c r="C35" i="4" a="1"/>
  <c r="C35" i="4" s="1"/>
  <c r="E35" i="4" a="1"/>
  <c r="E35" i="4" s="1"/>
  <c r="F35" i="4" a="1"/>
  <c r="F35" i="4" s="1"/>
  <c r="G35" i="4" a="1"/>
  <c r="G35" i="4" s="1"/>
  <c r="H35" i="4" a="1"/>
  <c r="H35" i="4" s="1"/>
  <c r="L35" i="4" a="1"/>
  <c r="L35" i="4" s="1"/>
  <c r="M35" i="4" a="1"/>
  <c r="M35" i="4" s="1"/>
  <c r="N35" i="4" a="1"/>
  <c r="N35" i="4" s="1"/>
  <c r="O35" i="4" a="1"/>
  <c r="O35" i="4" s="1"/>
  <c r="P35" i="4" a="1"/>
  <c r="P35" i="4" s="1"/>
  <c r="R35" i="4" a="1"/>
  <c r="R35" i="4" s="1"/>
  <c r="S35" i="4" a="1"/>
  <c r="S35" i="4" s="1"/>
  <c r="T35" i="4" a="1"/>
  <c r="T35" i="4" s="1"/>
  <c r="U35" i="4" a="1"/>
  <c r="U35" i="4" s="1"/>
  <c r="V35" i="4" a="1"/>
  <c r="V35" i="4" s="1"/>
  <c r="W35" i="4" a="1"/>
  <c r="W35" i="4" s="1"/>
  <c r="X35" i="4" a="1"/>
  <c r="X35" i="4" s="1"/>
  <c r="Y35" i="4" a="1"/>
  <c r="Y35" i="4" s="1"/>
  <c r="Z35" i="4" a="1"/>
  <c r="Z35" i="4" s="1"/>
  <c r="AA35" i="4" a="1"/>
  <c r="AA35" i="4" s="1"/>
  <c r="AB35" i="4" a="1"/>
  <c r="AB35" i="4" s="1"/>
  <c r="AC35" i="4" a="1"/>
  <c r="AC35" i="4" s="1"/>
  <c r="AG35" i="4" a="1"/>
  <c r="AG35" i="4" s="1"/>
  <c r="AH35" i="4" a="1"/>
  <c r="AH35" i="4" s="1"/>
  <c r="AI35" i="4" a="1"/>
  <c r="AI35" i="4" s="1"/>
  <c r="AJ35" i="4" a="1"/>
  <c r="AJ35" i="4" s="1"/>
  <c r="AM35" i="4" a="1"/>
  <c r="AM35" i="4" s="1"/>
  <c r="AN35" i="4" a="1"/>
  <c r="AN35" i="4" s="1"/>
  <c r="AO35" i="4" a="1"/>
  <c r="AO35" i="4" s="1"/>
  <c r="AS35" i="4" a="1"/>
  <c r="AS35" i="4" s="1"/>
  <c r="AT35" i="4" a="1"/>
  <c r="AT35" i="4" s="1"/>
  <c r="AX35" i="4" a="1"/>
  <c r="AX35" i="4" s="1"/>
  <c r="AY35" i="4" a="1"/>
  <c r="AY35" i="4" s="1"/>
  <c r="AZ35" i="4" a="1"/>
  <c r="AZ35" i="4" s="1"/>
  <c r="BA35" i="4" a="1"/>
  <c r="BA35" i="4" s="1"/>
  <c r="BB35" i="4" a="1"/>
  <c r="BB35" i="4" s="1"/>
  <c r="BC35" i="4" a="1"/>
  <c r="BC35" i="4" s="1"/>
  <c r="BD35" i="4" a="1"/>
  <c r="BD35" i="4" s="1"/>
  <c r="BE35" i="4" a="1"/>
  <c r="BE35" i="4" s="1"/>
  <c r="BF35" i="4" a="1"/>
  <c r="BF35" i="4" s="1"/>
  <c r="BI35" i="4" a="1"/>
  <c r="BI35" i="4" s="1"/>
  <c r="C39" i="4" a="1"/>
  <c r="C39" i="4" s="1"/>
  <c r="E39" i="4" a="1"/>
  <c r="E39" i="4" s="1"/>
  <c r="F39" i="4" a="1"/>
  <c r="F39" i="4" s="1"/>
  <c r="G39" i="4" a="1"/>
  <c r="G39" i="4" s="1"/>
  <c r="H39" i="4" a="1"/>
  <c r="H39" i="4" s="1"/>
  <c r="L39" i="4" a="1"/>
  <c r="L39" i="4" s="1"/>
  <c r="M39" i="4" a="1"/>
  <c r="M39" i="4" s="1"/>
  <c r="N39" i="4" a="1"/>
  <c r="N39" i="4" s="1"/>
  <c r="O39" i="4" a="1"/>
  <c r="O39" i="4" s="1"/>
  <c r="P39" i="4" a="1"/>
  <c r="P39" i="4" s="1"/>
  <c r="R39" i="4" a="1"/>
  <c r="R39" i="4" s="1"/>
  <c r="S39" i="4" a="1"/>
  <c r="S39" i="4" s="1"/>
  <c r="T39" i="4" a="1"/>
  <c r="T39" i="4" s="1"/>
  <c r="U39" i="4" a="1"/>
  <c r="U39" i="4" s="1"/>
  <c r="V39" i="4" a="1"/>
  <c r="V39" i="4" s="1"/>
  <c r="W39" i="4" a="1"/>
  <c r="W39" i="4" s="1"/>
  <c r="X39" i="4" a="1"/>
  <c r="X39" i="4" s="1"/>
  <c r="Y39" i="4" a="1"/>
  <c r="Y39" i="4" s="1"/>
  <c r="Z39" i="4" a="1"/>
  <c r="Z39" i="4" s="1"/>
  <c r="AA39" i="4" a="1"/>
  <c r="AA39" i="4" s="1"/>
  <c r="AB39" i="4" a="1"/>
  <c r="AB39" i="4" s="1"/>
  <c r="AC39" i="4" a="1"/>
  <c r="AC39" i="4" s="1"/>
  <c r="AG39" i="4" a="1"/>
  <c r="AG39" i="4" s="1"/>
  <c r="AH39" i="4" a="1"/>
  <c r="AH39" i="4" s="1"/>
  <c r="AI39" i="4" a="1"/>
  <c r="AI39" i="4" s="1"/>
  <c r="AJ39" i="4" a="1"/>
  <c r="AJ39" i="4" s="1"/>
  <c r="AM39" i="4" a="1"/>
  <c r="AM39" i="4" s="1"/>
  <c r="AN39" i="4" a="1"/>
  <c r="AN39" i="4" s="1"/>
  <c r="AO39" i="4" a="1"/>
  <c r="AO39" i="4" s="1"/>
  <c r="AS39" i="4" a="1"/>
  <c r="AS39" i="4" s="1"/>
  <c r="AT39" i="4" a="1"/>
  <c r="AT39" i="4" s="1"/>
  <c r="AX39" i="4" a="1"/>
  <c r="AX39" i="4" s="1"/>
  <c r="AY39" i="4" a="1"/>
  <c r="AY39" i="4" s="1"/>
  <c r="AZ39" i="4" a="1"/>
  <c r="AZ39" i="4" s="1"/>
  <c r="BA39" i="4" a="1"/>
  <c r="BA39" i="4" s="1"/>
  <c r="BB39" i="4" a="1"/>
  <c r="BB39" i="4" s="1"/>
  <c r="BC39" i="4" a="1"/>
  <c r="BC39" i="4" s="1"/>
  <c r="BD39" i="4" a="1"/>
  <c r="BD39" i="4" s="1"/>
  <c r="BE39" i="4" a="1"/>
  <c r="BE39" i="4" s="1"/>
  <c r="BF39" i="4" a="1"/>
  <c r="BF39" i="4" s="1"/>
  <c r="BI39" i="4" a="1"/>
  <c r="BI39" i="4" s="1"/>
  <c r="C40" i="4" a="1"/>
  <c r="C40" i="4" s="1"/>
  <c r="E40" i="4" a="1"/>
  <c r="E40" i="4" s="1"/>
  <c r="F40" i="4" a="1"/>
  <c r="F40" i="4" s="1"/>
  <c r="G40" i="4" a="1"/>
  <c r="G40" i="4" s="1"/>
  <c r="H40" i="4" a="1"/>
  <c r="H40" i="4" s="1"/>
  <c r="L40" i="4" a="1"/>
  <c r="L40" i="4" s="1"/>
  <c r="M40" i="4" a="1"/>
  <c r="M40" i="4" s="1"/>
  <c r="N40" i="4" a="1"/>
  <c r="N40" i="4" s="1"/>
  <c r="O40" i="4" a="1"/>
  <c r="O40" i="4" s="1"/>
  <c r="P40" i="4" a="1"/>
  <c r="P40" i="4" s="1"/>
  <c r="R40" i="4" a="1"/>
  <c r="R40" i="4" s="1"/>
  <c r="S40" i="4" a="1"/>
  <c r="S40" i="4" s="1"/>
  <c r="T40" i="4" a="1"/>
  <c r="T40" i="4" s="1"/>
  <c r="U40" i="4" a="1"/>
  <c r="U40" i="4" s="1"/>
  <c r="V40" i="4" a="1"/>
  <c r="V40" i="4" s="1"/>
  <c r="W40" i="4" a="1"/>
  <c r="W40" i="4" s="1"/>
  <c r="X40" i="4" a="1"/>
  <c r="X40" i="4" s="1"/>
  <c r="Y40" i="4" a="1"/>
  <c r="Y40" i="4" s="1"/>
  <c r="Z40" i="4" a="1"/>
  <c r="Z40" i="4" s="1"/>
  <c r="AA40" i="4" a="1"/>
  <c r="AA40" i="4" s="1"/>
  <c r="AB40" i="4" a="1"/>
  <c r="AB40" i="4" s="1"/>
  <c r="AC40" i="4" a="1"/>
  <c r="AC40" i="4" s="1"/>
  <c r="AG40" i="4" a="1"/>
  <c r="AG40" i="4" s="1"/>
  <c r="AH40" i="4" a="1"/>
  <c r="AH40" i="4" s="1"/>
  <c r="AI40" i="4" a="1"/>
  <c r="AI40" i="4" s="1"/>
  <c r="AJ40" i="4" a="1"/>
  <c r="AJ40" i="4" s="1"/>
  <c r="AM40" i="4" a="1"/>
  <c r="AM40" i="4" s="1"/>
  <c r="AN40" i="4" a="1"/>
  <c r="AN40" i="4" s="1"/>
  <c r="AO40" i="4" a="1"/>
  <c r="AO40" i="4" s="1"/>
  <c r="AS40" i="4" a="1"/>
  <c r="AS40" i="4" s="1"/>
  <c r="AT40" i="4" a="1"/>
  <c r="AT40" i="4" s="1"/>
  <c r="AX40" i="4" a="1"/>
  <c r="AX40" i="4" s="1"/>
  <c r="AY40" i="4" a="1"/>
  <c r="AY40" i="4" s="1"/>
  <c r="AZ40" i="4" a="1"/>
  <c r="AZ40" i="4" s="1"/>
  <c r="BA40" i="4" a="1"/>
  <c r="BA40" i="4" s="1"/>
  <c r="BB40" i="4" a="1"/>
  <c r="BB40" i="4" s="1"/>
  <c r="BC40" i="4" a="1"/>
  <c r="BC40" i="4" s="1"/>
  <c r="BD40" i="4" a="1"/>
  <c r="BD40" i="4" s="1"/>
  <c r="BE40" i="4" a="1"/>
  <c r="BE40" i="4" s="1"/>
  <c r="BF40" i="4" a="1"/>
  <c r="BF40" i="4" s="1"/>
  <c r="BI40" i="4" a="1"/>
  <c r="BI40" i="4" s="1"/>
  <c r="C41" i="4" a="1"/>
  <c r="C41" i="4" s="1"/>
  <c r="E41" i="4" a="1"/>
  <c r="E41" i="4" s="1"/>
  <c r="F41" i="4" a="1"/>
  <c r="F41" i="4" s="1"/>
  <c r="G41" i="4" a="1"/>
  <c r="G41" i="4" s="1"/>
  <c r="H41" i="4" a="1"/>
  <c r="H41" i="4" s="1"/>
  <c r="L41" i="4" a="1"/>
  <c r="L41" i="4" s="1"/>
  <c r="M41" i="4" a="1"/>
  <c r="M41" i="4" s="1"/>
  <c r="N41" i="4" a="1"/>
  <c r="N41" i="4" s="1"/>
  <c r="O41" i="4" a="1"/>
  <c r="O41" i="4" s="1"/>
  <c r="P41" i="4" a="1"/>
  <c r="P41" i="4" s="1"/>
  <c r="R41" i="4" a="1"/>
  <c r="R41" i="4" s="1"/>
  <c r="S41" i="4" a="1"/>
  <c r="S41" i="4" s="1"/>
  <c r="T41" i="4" a="1"/>
  <c r="T41" i="4" s="1"/>
  <c r="U41" i="4" a="1"/>
  <c r="U41" i="4" s="1"/>
  <c r="V41" i="4" a="1"/>
  <c r="V41" i="4" s="1"/>
  <c r="W41" i="4" a="1"/>
  <c r="W41" i="4" s="1"/>
  <c r="X41" i="4" a="1"/>
  <c r="X41" i="4" s="1"/>
  <c r="Y41" i="4" a="1"/>
  <c r="Y41" i="4" s="1"/>
  <c r="Z41" i="4" a="1"/>
  <c r="Z41" i="4" s="1"/>
  <c r="AA41" i="4" a="1"/>
  <c r="AA41" i="4" s="1"/>
  <c r="AB41" i="4" a="1"/>
  <c r="AB41" i="4" s="1"/>
  <c r="AC41" i="4" a="1"/>
  <c r="AC41" i="4" s="1"/>
  <c r="AG41" i="4" a="1"/>
  <c r="AG41" i="4" s="1"/>
  <c r="AH41" i="4" a="1"/>
  <c r="AH41" i="4" s="1"/>
  <c r="AI41" i="4" a="1"/>
  <c r="AI41" i="4" s="1"/>
  <c r="AJ41" i="4" a="1"/>
  <c r="AJ41" i="4" s="1"/>
  <c r="AM41" i="4" a="1"/>
  <c r="AM41" i="4" s="1"/>
  <c r="AN41" i="4" a="1"/>
  <c r="AN41" i="4" s="1"/>
  <c r="AO41" i="4" a="1"/>
  <c r="AO41" i="4" s="1"/>
  <c r="AS41" i="4" a="1"/>
  <c r="AS41" i="4" s="1"/>
  <c r="AT41" i="4" a="1"/>
  <c r="AT41" i="4" s="1"/>
  <c r="AX41" i="4" a="1"/>
  <c r="AX41" i="4" s="1"/>
  <c r="AY41" i="4" a="1"/>
  <c r="AY41" i="4" s="1"/>
  <c r="AZ41" i="4" a="1"/>
  <c r="AZ41" i="4" s="1"/>
  <c r="BA41" i="4" a="1"/>
  <c r="BA41" i="4" s="1"/>
  <c r="BB41" i="4" a="1"/>
  <c r="BB41" i="4" s="1"/>
  <c r="BC41" i="4" a="1"/>
  <c r="BC41" i="4" s="1"/>
  <c r="BD41" i="4" a="1"/>
  <c r="BD41" i="4" s="1"/>
  <c r="BE41" i="4" a="1"/>
  <c r="BE41" i="4" s="1"/>
  <c r="BF41" i="4" a="1"/>
  <c r="BF41" i="4" s="1"/>
  <c r="BI41" i="4" a="1"/>
  <c r="BI41" i="4" s="1"/>
  <c r="C42" i="4" a="1"/>
  <c r="C42" i="4" s="1"/>
  <c r="E42" i="4" a="1"/>
  <c r="E42" i="4" s="1"/>
  <c r="F42" i="4" a="1"/>
  <c r="F42" i="4" s="1"/>
  <c r="G42" i="4" a="1"/>
  <c r="G42" i="4" s="1"/>
  <c r="H42" i="4" a="1"/>
  <c r="H42" i="4" s="1"/>
  <c r="L42" i="4" a="1"/>
  <c r="L42" i="4" s="1"/>
  <c r="M42" i="4" a="1"/>
  <c r="M42" i="4" s="1"/>
  <c r="N42" i="4" a="1"/>
  <c r="N42" i="4" s="1"/>
  <c r="O42" i="4" a="1"/>
  <c r="O42" i="4" s="1"/>
  <c r="P42" i="4" a="1"/>
  <c r="P42" i="4" s="1"/>
  <c r="R42" i="4" a="1"/>
  <c r="R42" i="4" s="1"/>
  <c r="S42" i="4" a="1"/>
  <c r="S42" i="4" s="1"/>
  <c r="T42" i="4" a="1"/>
  <c r="T42" i="4" s="1"/>
  <c r="U42" i="4" a="1"/>
  <c r="U42" i="4" s="1"/>
  <c r="V42" i="4" a="1"/>
  <c r="V42" i="4" s="1"/>
  <c r="W42" i="4" a="1"/>
  <c r="W42" i="4" s="1"/>
  <c r="X42" i="4" a="1"/>
  <c r="X42" i="4" s="1"/>
  <c r="Y42" i="4" a="1"/>
  <c r="Y42" i="4" s="1"/>
  <c r="Z42" i="4" a="1"/>
  <c r="Z42" i="4" s="1"/>
  <c r="AA42" i="4" a="1"/>
  <c r="AA42" i="4" s="1"/>
  <c r="AB42" i="4" a="1"/>
  <c r="AB42" i="4" s="1"/>
  <c r="AC42" i="4" a="1"/>
  <c r="AC42" i="4" s="1"/>
  <c r="AG42" i="4" a="1"/>
  <c r="AG42" i="4" s="1"/>
  <c r="AH42" i="4" a="1"/>
  <c r="AH42" i="4" s="1"/>
  <c r="AI42" i="4" a="1"/>
  <c r="AI42" i="4" s="1"/>
  <c r="AJ42" i="4" a="1"/>
  <c r="AJ42" i="4" s="1"/>
  <c r="AM42" i="4" a="1"/>
  <c r="AM42" i="4" s="1"/>
  <c r="AN42" i="4" a="1"/>
  <c r="AN42" i="4" s="1"/>
  <c r="AO42" i="4" a="1"/>
  <c r="AO42" i="4" s="1"/>
  <c r="AS42" i="4" a="1"/>
  <c r="AS42" i="4" s="1"/>
  <c r="AT42" i="4" a="1"/>
  <c r="AT42" i="4" s="1"/>
  <c r="AX42" i="4" a="1"/>
  <c r="AX42" i="4" s="1"/>
  <c r="AY42" i="4" a="1"/>
  <c r="AY42" i="4" s="1"/>
  <c r="AZ42" i="4" a="1"/>
  <c r="AZ42" i="4" s="1"/>
  <c r="BA42" i="4" a="1"/>
  <c r="BA42" i="4" s="1"/>
  <c r="BB42" i="4" a="1"/>
  <c r="BB42" i="4" s="1"/>
  <c r="BC42" i="4" a="1"/>
  <c r="BC42" i="4" s="1"/>
  <c r="BD42" i="4" a="1"/>
  <c r="BD42" i="4" s="1"/>
  <c r="BE42" i="4" a="1"/>
  <c r="BE42" i="4" s="1"/>
  <c r="BF42" i="4" a="1"/>
  <c r="BF42" i="4" s="1"/>
  <c r="BI42" i="4" a="1"/>
  <c r="BI42" i="4" s="1"/>
  <c r="C45" i="4" a="1"/>
  <c r="C45" i="4" s="1"/>
  <c r="E45" i="4" a="1"/>
  <c r="E45" i="4" s="1"/>
  <c r="F45" i="4" a="1"/>
  <c r="F45" i="4" s="1"/>
  <c r="G45" i="4" a="1"/>
  <c r="G45" i="4" s="1"/>
  <c r="H45" i="4" a="1"/>
  <c r="H45" i="4" s="1"/>
  <c r="L45" i="4" a="1"/>
  <c r="L45" i="4" s="1"/>
  <c r="M45" i="4" a="1"/>
  <c r="M45" i="4" s="1"/>
  <c r="N45" i="4" a="1"/>
  <c r="N45" i="4" s="1"/>
  <c r="O45" i="4" a="1"/>
  <c r="O45" i="4" s="1"/>
  <c r="P45" i="4" a="1"/>
  <c r="P45" i="4" s="1"/>
  <c r="R45" i="4" a="1"/>
  <c r="R45" i="4" s="1"/>
  <c r="S45" i="4" a="1"/>
  <c r="S45" i="4" s="1"/>
  <c r="T45" i="4" a="1"/>
  <c r="T45" i="4" s="1"/>
  <c r="U45" i="4" a="1"/>
  <c r="U45" i="4" s="1"/>
  <c r="V45" i="4" a="1"/>
  <c r="V45" i="4" s="1"/>
  <c r="W45" i="4" a="1"/>
  <c r="W45" i="4" s="1"/>
  <c r="X45" i="4" a="1"/>
  <c r="X45" i="4" s="1"/>
  <c r="Y45" i="4" a="1"/>
  <c r="Y45" i="4" s="1"/>
  <c r="Z45" i="4" a="1"/>
  <c r="Z45" i="4" s="1"/>
  <c r="AA45" i="4" a="1"/>
  <c r="AA45" i="4" s="1"/>
  <c r="AB45" i="4" a="1"/>
  <c r="AB45" i="4" s="1"/>
  <c r="AC45" i="4" a="1"/>
  <c r="AC45" i="4" s="1"/>
  <c r="AG45" i="4" a="1"/>
  <c r="AG45" i="4" s="1"/>
  <c r="AH45" i="4" a="1"/>
  <c r="AH45" i="4" s="1"/>
  <c r="AI45" i="4" a="1"/>
  <c r="AI45" i="4" s="1"/>
  <c r="AJ45" i="4" a="1"/>
  <c r="AJ45" i="4" s="1"/>
  <c r="AM45" i="4" a="1"/>
  <c r="AM45" i="4" s="1"/>
  <c r="AN45" i="4" a="1"/>
  <c r="AN45" i="4" s="1"/>
  <c r="AO45" i="4" a="1"/>
  <c r="AO45" i="4" s="1"/>
  <c r="AS45" i="4" a="1"/>
  <c r="AS45" i="4" s="1"/>
  <c r="AT45" i="4" a="1"/>
  <c r="AT45" i="4" s="1"/>
  <c r="AX45" i="4" a="1"/>
  <c r="AX45" i="4" s="1"/>
  <c r="AY45" i="4" a="1"/>
  <c r="AY45" i="4" s="1"/>
  <c r="AZ45" i="4" a="1"/>
  <c r="AZ45" i="4" s="1"/>
  <c r="BA45" i="4" a="1"/>
  <c r="BA45" i="4" s="1"/>
  <c r="BB45" i="4" a="1"/>
  <c r="BB45" i="4" s="1"/>
  <c r="BC45" i="4" a="1"/>
  <c r="BC45" i="4" s="1"/>
  <c r="BD45" i="4" a="1"/>
  <c r="BD45" i="4" s="1"/>
  <c r="BE45" i="4" a="1"/>
  <c r="BE45" i="4" s="1"/>
  <c r="BF45" i="4" a="1"/>
  <c r="BF45" i="4" s="1"/>
  <c r="BI45" i="4" a="1"/>
  <c r="BI45" i="4" s="1"/>
  <c r="C46" i="4" a="1"/>
  <c r="C46" i="4" s="1"/>
  <c r="E46" i="4" a="1"/>
  <c r="E46" i="4" s="1"/>
  <c r="F46" i="4" a="1"/>
  <c r="F46" i="4" s="1"/>
  <c r="G46" i="4" a="1"/>
  <c r="G46" i="4" s="1"/>
  <c r="H46" i="4" a="1"/>
  <c r="H46" i="4" s="1"/>
  <c r="L46" i="4" a="1"/>
  <c r="L46" i="4" s="1"/>
  <c r="M46" i="4" a="1"/>
  <c r="M46" i="4" s="1"/>
  <c r="N46" i="4" a="1"/>
  <c r="N46" i="4" s="1"/>
  <c r="O46" i="4" a="1"/>
  <c r="O46" i="4" s="1"/>
  <c r="P46" i="4" a="1"/>
  <c r="P46" i="4" s="1"/>
  <c r="R46" i="4" a="1"/>
  <c r="R46" i="4" s="1"/>
  <c r="S46" i="4" a="1"/>
  <c r="S46" i="4" s="1"/>
  <c r="T46" i="4" a="1"/>
  <c r="T46" i="4" s="1"/>
  <c r="U46" i="4" a="1"/>
  <c r="U46" i="4" s="1"/>
  <c r="V46" i="4" a="1"/>
  <c r="V46" i="4" s="1"/>
  <c r="W46" i="4" a="1"/>
  <c r="W46" i="4" s="1"/>
  <c r="X46" i="4" a="1"/>
  <c r="X46" i="4" s="1"/>
  <c r="Y46" i="4" a="1"/>
  <c r="Y46" i="4" s="1"/>
  <c r="Z46" i="4" a="1"/>
  <c r="Z46" i="4" s="1"/>
  <c r="AA46" i="4" a="1"/>
  <c r="AA46" i="4" s="1"/>
  <c r="AB46" i="4" a="1"/>
  <c r="AB46" i="4" s="1"/>
  <c r="AC46" i="4" a="1"/>
  <c r="AC46" i="4" s="1"/>
  <c r="AG46" i="4" a="1"/>
  <c r="AG46" i="4" s="1"/>
  <c r="AH46" i="4" a="1"/>
  <c r="AH46" i="4" s="1"/>
  <c r="AI46" i="4" a="1"/>
  <c r="AI46" i="4" s="1"/>
  <c r="AJ46" i="4" a="1"/>
  <c r="AJ46" i="4" s="1"/>
  <c r="AM46" i="4" a="1"/>
  <c r="AM46" i="4" s="1"/>
  <c r="AN46" i="4" a="1"/>
  <c r="AN46" i="4" s="1"/>
  <c r="AO46" i="4" a="1"/>
  <c r="AO46" i="4" s="1"/>
  <c r="AS46" i="4" a="1"/>
  <c r="AS46" i="4" s="1"/>
  <c r="AT46" i="4" a="1"/>
  <c r="AT46" i="4" s="1"/>
  <c r="AX46" i="4" a="1"/>
  <c r="AX46" i="4" s="1"/>
  <c r="AY46" i="4" a="1"/>
  <c r="AY46" i="4" s="1"/>
  <c r="AZ46" i="4" a="1"/>
  <c r="AZ46" i="4" s="1"/>
  <c r="BA46" i="4" a="1"/>
  <c r="BA46" i="4" s="1"/>
  <c r="BB46" i="4" a="1"/>
  <c r="BB46" i="4" s="1"/>
  <c r="BC46" i="4" a="1"/>
  <c r="BC46" i="4" s="1"/>
  <c r="BD46" i="4" a="1"/>
  <c r="BD46" i="4" s="1"/>
  <c r="BE46" i="4" a="1"/>
  <c r="BE46" i="4" s="1"/>
  <c r="BF46" i="4" a="1"/>
  <c r="BF46" i="4" s="1"/>
  <c r="BI46" i="4" a="1"/>
  <c r="BI46" i="4" s="1"/>
  <c r="C47" i="4" a="1"/>
  <c r="C47" i="4" s="1"/>
  <c r="E47" i="4" a="1"/>
  <c r="E47" i="4" s="1"/>
  <c r="F47" i="4" a="1"/>
  <c r="F47" i="4" s="1"/>
  <c r="G47" i="4" a="1"/>
  <c r="G47" i="4" s="1"/>
  <c r="H47" i="4" a="1"/>
  <c r="H47" i="4" s="1"/>
  <c r="L47" i="4" a="1"/>
  <c r="L47" i="4" s="1"/>
  <c r="M47" i="4" a="1"/>
  <c r="M47" i="4" s="1"/>
  <c r="N47" i="4" a="1"/>
  <c r="N47" i="4" s="1"/>
  <c r="O47" i="4" a="1"/>
  <c r="O47" i="4" s="1"/>
  <c r="P47" i="4" a="1"/>
  <c r="P47" i="4" s="1"/>
  <c r="R47" i="4" a="1"/>
  <c r="R47" i="4" s="1"/>
  <c r="S47" i="4" a="1"/>
  <c r="S47" i="4" s="1"/>
  <c r="T47" i="4" a="1"/>
  <c r="T47" i="4" s="1"/>
  <c r="U47" i="4" a="1"/>
  <c r="U47" i="4" s="1"/>
  <c r="V47" i="4" a="1"/>
  <c r="V47" i="4" s="1"/>
  <c r="W47" i="4" a="1"/>
  <c r="W47" i="4" s="1"/>
  <c r="X47" i="4" a="1"/>
  <c r="X47" i="4" s="1"/>
  <c r="Y47" i="4" a="1"/>
  <c r="Y47" i="4" s="1"/>
  <c r="Z47" i="4" a="1"/>
  <c r="Z47" i="4" s="1"/>
  <c r="AA47" i="4" a="1"/>
  <c r="AA47" i="4" s="1"/>
  <c r="AB47" i="4" a="1"/>
  <c r="AB47" i="4" s="1"/>
  <c r="AC47" i="4" a="1"/>
  <c r="AC47" i="4" s="1"/>
  <c r="AG47" i="4" a="1"/>
  <c r="AG47" i="4" s="1"/>
  <c r="AH47" i="4" a="1"/>
  <c r="AH47" i="4" s="1"/>
  <c r="AI47" i="4" a="1"/>
  <c r="AI47" i="4" s="1"/>
  <c r="AJ47" i="4" a="1"/>
  <c r="AJ47" i="4" s="1"/>
  <c r="AM47" i="4" a="1"/>
  <c r="AM47" i="4" s="1"/>
  <c r="AN47" i="4" a="1"/>
  <c r="AN47" i="4" s="1"/>
  <c r="AO47" i="4" a="1"/>
  <c r="AO47" i="4" s="1"/>
  <c r="AS47" i="4" a="1"/>
  <c r="AS47" i="4" s="1"/>
  <c r="AT47" i="4" a="1"/>
  <c r="AT47" i="4" s="1"/>
  <c r="AX47" i="4" a="1"/>
  <c r="AX47" i="4" s="1"/>
  <c r="AY47" i="4" a="1"/>
  <c r="AY47" i="4" s="1"/>
  <c r="AZ47" i="4" a="1"/>
  <c r="AZ47" i="4" s="1"/>
  <c r="BA47" i="4" a="1"/>
  <c r="BA47" i="4" s="1"/>
  <c r="BB47" i="4" a="1"/>
  <c r="BB47" i="4" s="1"/>
  <c r="BC47" i="4" a="1"/>
  <c r="BC47" i="4" s="1"/>
  <c r="BD47" i="4" a="1"/>
  <c r="BD47" i="4" s="1"/>
  <c r="BE47" i="4" a="1"/>
  <c r="BE47" i="4" s="1"/>
  <c r="BF47" i="4" a="1"/>
  <c r="BF47" i="4" s="1"/>
  <c r="BI47" i="4" a="1"/>
  <c r="BI47" i="4" s="1"/>
  <c r="C51" i="4" a="1"/>
  <c r="C51" i="4" s="1"/>
  <c r="E51" i="4" a="1"/>
  <c r="E51" i="4" s="1"/>
  <c r="F51" i="4" a="1"/>
  <c r="F51" i="4" s="1"/>
  <c r="G51" i="4" a="1"/>
  <c r="G51" i="4" s="1"/>
  <c r="H51" i="4" a="1"/>
  <c r="H51" i="4" s="1"/>
  <c r="L51" i="4" a="1"/>
  <c r="L51" i="4" s="1"/>
  <c r="M51" i="4" a="1"/>
  <c r="M51" i="4" s="1"/>
  <c r="N51" i="4" a="1"/>
  <c r="N51" i="4" s="1"/>
  <c r="O51" i="4" a="1"/>
  <c r="O51" i="4" s="1"/>
  <c r="P51" i="4" a="1"/>
  <c r="P51" i="4" s="1"/>
  <c r="R51" i="4" a="1"/>
  <c r="R51" i="4" s="1"/>
  <c r="S51" i="4" a="1"/>
  <c r="S51" i="4" s="1"/>
  <c r="T51" i="4" a="1"/>
  <c r="T51" i="4" s="1"/>
  <c r="U51" i="4" a="1"/>
  <c r="U51" i="4" s="1"/>
  <c r="V51" i="4" a="1"/>
  <c r="V51" i="4" s="1"/>
  <c r="W51" i="4" a="1"/>
  <c r="W51" i="4" s="1"/>
  <c r="X51" i="4" a="1"/>
  <c r="X51" i="4" s="1"/>
  <c r="Y51" i="4" a="1"/>
  <c r="Y51" i="4" s="1"/>
  <c r="Z51" i="4" a="1"/>
  <c r="Z51" i="4" s="1"/>
  <c r="AA51" i="4" a="1"/>
  <c r="AA51" i="4" s="1"/>
  <c r="AB51" i="4" a="1"/>
  <c r="AB51" i="4" s="1"/>
  <c r="AC51" i="4" a="1"/>
  <c r="AC51" i="4" s="1"/>
  <c r="AG51" i="4" a="1"/>
  <c r="AG51" i="4" s="1"/>
  <c r="AH51" i="4" a="1"/>
  <c r="AH51" i="4" s="1"/>
  <c r="AI51" i="4" a="1"/>
  <c r="AI51" i="4" s="1"/>
  <c r="AJ51" i="4" a="1"/>
  <c r="AJ51" i="4" s="1"/>
  <c r="AM51" i="4" a="1"/>
  <c r="AM51" i="4" s="1"/>
  <c r="AN51" i="4" a="1"/>
  <c r="AN51" i="4" s="1"/>
  <c r="AO51" i="4" a="1"/>
  <c r="AO51" i="4" s="1"/>
  <c r="AS51" i="4" a="1"/>
  <c r="AS51" i="4" s="1"/>
  <c r="AT51" i="4" a="1"/>
  <c r="AT51" i="4" s="1"/>
  <c r="AX51" i="4" a="1"/>
  <c r="AX51" i="4" s="1"/>
  <c r="AY51" i="4" a="1"/>
  <c r="AY51" i="4" s="1"/>
  <c r="AZ51" i="4" a="1"/>
  <c r="AZ51" i="4" s="1"/>
  <c r="BA51" i="4" a="1"/>
  <c r="BA51" i="4" s="1"/>
  <c r="BB51" i="4" a="1"/>
  <c r="BB51" i="4" s="1"/>
  <c r="BC51" i="4" a="1"/>
  <c r="BC51" i="4" s="1"/>
  <c r="BD51" i="4" a="1"/>
  <c r="BD51" i="4" s="1"/>
  <c r="BE51" i="4" a="1"/>
  <c r="BE51" i="4" s="1"/>
  <c r="BF51" i="4" a="1"/>
  <c r="BF51" i="4" s="1"/>
  <c r="BI51" i="4" a="1"/>
  <c r="BI51" i="4" s="1"/>
  <c r="C61" i="4" a="1"/>
  <c r="C61" i="4" s="1"/>
  <c r="E61" i="4" a="1"/>
  <c r="E61" i="4" s="1"/>
  <c r="F61" i="4" a="1"/>
  <c r="F61" i="4" s="1"/>
  <c r="G61" i="4" a="1"/>
  <c r="G61" i="4" s="1"/>
  <c r="H61" i="4" a="1"/>
  <c r="H61" i="4" s="1"/>
  <c r="L61" i="4" a="1"/>
  <c r="L61" i="4" s="1"/>
  <c r="M61" i="4" a="1"/>
  <c r="M61" i="4" s="1"/>
  <c r="N61" i="4" a="1"/>
  <c r="N61" i="4" s="1"/>
  <c r="O61" i="4" a="1"/>
  <c r="O61" i="4" s="1"/>
  <c r="P61" i="4" a="1"/>
  <c r="P61" i="4" s="1"/>
  <c r="R61" i="4" a="1"/>
  <c r="R61" i="4" s="1"/>
  <c r="S61" i="4" a="1"/>
  <c r="S61" i="4" s="1"/>
  <c r="T61" i="4" a="1"/>
  <c r="T61" i="4" s="1"/>
  <c r="U61" i="4" a="1"/>
  <c r="U61" i="4" s="1"/>
  <c r="V61" i="4" a="1"/>
  <c r="V61" i="4" s="1"/>
  <c r="W61" i="4" a="1"/>
  <c r="W61" i="4" s="1"/>
  <c r="X61" i="4" a="1"/>
  <c r="X61" i="4" s="1"/>
  <c r="Y61" i="4" a="1"/>
  <c r="Y61" i="4" s="1"/>
  <c r="Z61" i="4" a="1"/>
  <c r="Z61" i="4" s="1"/>
  <c r="AA61" i="4" a="1"/>
  <c r="AA61" i="4" s="1"/>
  <c r="AB61" i="4" a="1"/>
  <c r="AB61" i="4" s="1"/>
  <c r="AC61" i="4" a="1"/>
  <c r="AC61" i="4" s="1"/>
  <c r="AG61" i="4" a="1"/>
  <c r="AG61" i="4" s="1"/>
  <c r="AH61" i="4" a="1"/>
  <c r="AH61" i="4" s="1"/>
  <c r="AI61" i="4" a="1"/>
  <c r="AI61" i="4" s="1"/>
  <c r="AJ61" i="4" a="1"/>
  <c r="AJ61" i="4" s="1"/>
  <c r="AM61" i="4" a="1"/>
  <c r="AM61" i="4" s="1"/>
  <c r="AN61" i="4" a="1"/>
  <c r="AN61" i="4" s="1"/>
  <c r="AO61" i="4" a="1"/>
  <c r="AO61" i="4" s="1"/>
  <c r="AS61" i="4" a="1"/>
  <c r="AS61" i="4" s="1"/>
  <c r="AT61" i="4" a="1"/>
  <c r="AT61" i="4" s="1"/>
  <c r="AX61" i="4" a="1"/>
  <c r="AX61" i="4" s="1"/>
  <c r="AY61" i="4" a="1"/>
  <c r="AY61" i="4" s="1"/>
  <c r="AZ61" i="4" a="1"/>
  <c r="AZ61" i="4" s="1"/>
  <c r="BA61" i="4" a="1"/>
  <c r="BA61" i="4" s="1"/>
  <c r="BB61" i="4" a="1"/>
  <c r="BB61" i="4" s="1"/>
  <c r="BC61" i="4" a="1"/>
  <c r="BC61" i="4" s="1"/>
  <c r="BD61" i="4" a="1"/>
  <c r="BD61" i="4" s="1"/>
  <c r="BE61" i="4" a="1"/>
  <c r="BE61" i="4" s="1"/>
  <c r="BF61" i="4" a="1"/>
  <c r="BF61" i="4" s="1"/>
  <c r="BI61" i="4" a="1"/>
  <c r="BI61" i="4" s="1"/>
  <c r="C62" i="4" a="1"/>
  <c r="C62" i="4" s="1"/>
  <c r="E62" i="4" a="1"/>
  <c r="E62" i="4" s="1"/>
  <c r="F62" i="4" a="1"/>
  <c r="F62" i="4" s="1"/>
  <c r="G62" i="4" a="1"/>
  <c r="G62" i="4" s="1"/>
  <c r="H62" i="4" a="1"/>
  <c r="H62" i="4" s="1"/>
  <c r="L62" i="4" a="1"/>
  <c r="L62" i="4" s="1"/>
  <c r="M62" i="4" a="1"/>
  <c r="M62" i="4" s="1"/>
  <c r="N62" i="4" a="1"/>
  <c r="N62" i="4" s="1"/>
  <c r="O62" i="4" a="1"/>
  <c r="O62" i="4" s="1"/>
  <c r="P62" i="4" a="1"/>
  <c r="P62" i="4" s="1"/>
  <c r="R62" i="4" a="1"/>
  <c r="R62" i="4" s="1"/>
  <c r="S62" i="4" a="1"/>
  <c r="S62" i="4" s="1"/>
  <c r="T62" i="4" a="1"/>
  <c r="T62" i="4" s="1"/>
  <c r="U62" i="4" a="1"/>
  <c r="U62" i="4" s="1"/>
  <c r="V62" i="4" a="1"/>
  <c r="V62" i="4" s="1"/>
  <c r="W62" i="4" a="1"/>
  <c r="W62" i="4" s="1"/>
  <c r="X62" i="4" a="1"/>
  <c r="X62" i="4" s="1"/>
  <c r="Y62" i="4" a="1"/>
  <c r="Y62" i="4" s="1"/>
  <c r="Z62" i="4" a="1"/>
  <c r="Z62" i="4" s="1"/>
  <c r="AA62" i="4" a="1"/>
  <c r="AA62" i="4" s="1"/>
  <c r="AB62" i="4" a="1"/>
  <c r="AB62" i="4" s="1"/>
  <c r="AC62" i="4" a="1"/>
  <c r="AC62" i="4" s="1"/>
  <c r="AG62" i="4" a="1"/>
  <c r="AG62" i="4" s="1"/>
  <c r="AH62" i="4" a="1"/>
  <c r="AH62" i="4" s="1"/>
  <c r="AI62" i="4" a="1"/>
  <c r="AI62" i="4" s="1"/>
  <c r="AJ62" i="4" a="1"/>
  <c r="AJ62" i="4" s="1"/>
  <c r="AM62" i="4" a="1"/>
  <c r="AM62" i="4" s="1"/>
  <c r="AN62" i="4" a="1"/>
  <c r="AN62" i="4" s="1"/>
  <c r="AO62" i="4" a="1"/>
  <c r="AO62" i="4" s="1"/>
  <c r="AS62" i="4" a="1"/>
  <c r="AS62" i="4" s="1"/>
  <c r="AT62" i="4" a="1"/>
  <c r="AT62" i="4" s="1"/>
  <c r="AX62" i="4" a="1"/>
  <c r="AX62" i="4" s="1"/>
  <c r="AY62" i="4" a="1"/>
  <c r="AY62" i="4" s="1"/>
  <c r="AZ62" i="4" a="1"/>
  <c r="AZ62" i="4" s="1"/>
  <c r="BA62" i="4" a="1"/>
  <c r="BA62" i="4" s="1"/>
  <c r="BB62" i="4" a="1"/>
  <c r="BB62" i="4" s="1"/>
  <c r="BC62" i="4" a="1"/>
  <c r="BC62" i="4" s="1"/>
  <c r="BD62" i="4" a="1"/>
  <c r="BD62" i="4" s="1"/>
  <c r="BE62" i="4" a="1"/>
  <c r="BE62" i="4" s="1"/>
  <c r="BF62" i="4" a="1"/>
  <c r="BF62" i="4" s="1"/>
  <c r="BI62" i="4" a="1"/>
  <c r="BI62" i="4" s="1"/>
  <c r="C63" i="4" a="1"/>
  <c r="C63" i="4" s="1"/>
  <c r="E63" i="4" a="1"/>
  <c r="E63" i="4" s="1"/>
  <c r="F63" i="4" a="1"/>
  <c r="F63" i="4" s="1"/>
  <c r="G63" i="4" a="1"/>
  <c r="G63" i="4" s="1"/>
  <c r="H63" i="4" a="1"/>
  <c r="H63" i="4" s="1"/>
  <c r="L63" i="4" a="1"/>
  <c r="L63" i="4" s="1"/>
  <c r="M63" i="4" a="1"/>
  <c r="M63" i="4" s="1"/>
  <c r="N63" i="4" a="1"/>
  <c r="N63" i="4" s="1"/>
  <c r="O63" i="4" a="1"/>
  <c r="O63" i="4" s="1"/>
  <c r="P63" i="4" a="1"/>
  <c r="P63" i="4" s="1"/>
  <c r="R63" i="4" a="1"/>
  <c r="R63" i="4" s="1"/>
  <c r="S63" i="4" a="1"/>
  <c r="S63" i="4" s="1"/>
  <c r="T63" i="4" a="1"/>
  <c r="T63" i="4" s="1"/>
  <c r="U63" i="4" a="1"/>
  <c r="U63" i="4" s="1"/>
  <c r="V63" i="4" a="1"/>
  <c r="V63" i="4" s="1"/>
  <c r="W63" i="4" a="1"/>
  <c r="W63" i="4" s="1"/>
  <c r="X63" i="4" a="1"/>
  <c r="X63" i="4" s="1"/>
  <c r="Y63" i="4" a="1"/>
  <c r="Y63" i="4" s="1"/>
  <c r="Z63" i="4" a="1"/>
  <c r="Z63" i="4" s="1"/>
  <c r="AA63" i="4" a="1"/>
  <c r="AA63" i="4" s="1"/>
  <c r="AB63" i="4" a="1"/>
  <c r="AB63" i="4" s="1"/>
  <c r="AC63" i="4" a="1"/>
  <c r="AC63" i="4" s="1"/>
  <c r="AG63" i="4" a="1"/>
  <c r="AG63" i="4" s="1"/>
  <c r="AH63" i="4" a="1"/>
  <c r="AH63" i="4" s="1"/>
  <c r="AI63" i="4" a="1"/>
  <c r="AI63" i="4" s="1"/>
  <c r="AJ63" i="4" a="1"/>
  <c r="AJ63" i="4" s="1"/>
  <c r="AM63" i="4" a="1"/>
  <c r="AM63" i="4" s="1"/>
  <c r="AN63" i="4" a="1"/>
  <c r="AN63" i="4" s="1"/>
  <c r="AO63" i="4" a="1"/>
  <c r="AO63" i="4" s="1"/>
  <c r="AS63" i="4" a="1"/>
  <c r="AS63" i="4" s="1"/>
  <c r="AT63" i="4" a="1"/>
  <c r="AT63" i="4" s="1"/>
  <c r="AX63" i="4" a="1"/>
  <c r="AX63" i="4" s="1"/>
  <c r="AY63" i="4" a="1"/>
  <c r="AY63" i="4" s="1"/>
  <c r="AZ63" i="4" a="1"/>
  <c r="AZ63" i="4" s="1"/>
  <c r="BA63" i="4" a="1"/>
  <c r="BA63" i="4" s="1"/>
  <c r="BB63" i="4" a="1"/>
  <c r="BB63" i="4" s="1"/>
  <c r="BC63" i="4" a="1"/>
  <c r="BC63" i="4" s="1"/>
  <c r="BD63" i="4" a="1"/>
  <c r="BD63" i="4" s="1"/>
  <c r="BE63" i="4" a="1"/>
  <c r="BE63" i="4" s="1"/>
  <c r="BF63" i="4" a="1"/>
  <c r="BF63" i="4" s="1"/>
  <c r="BI63" i="4" a="1"/>
  <c r="BI63" i="4" s="1"/>
  <c r="C64" i="4" a="1"/>
  <c r="C64" i="4" s="1"/>
  <c r="E64" i="4" a="1"/>
  <c r="E64" i="4" s="1"/>
  <c r="F64" i="4" a="1"/>
  <c r="F64" i="4" s="1"/>
  <c r="G64" i="4" a="1"/>
  <c r="G64" i="4" s="1"/>
  <c r="H64" i="4" a="1"/>
  <c r="H64" i="4" s="1"/>
  <c r="L64" i="4" a="1"/>
  <c r="L64" i="4" s="1"/>
  <c r="M64" i="4" a="1"/>
  <c r="M64" i="4" s="1"/>
  <c r="N64" i="4" a="1"/>
  <c r="N64" i="4" s="1"/>
  <c r="O64" i="4" a="1"/>
  <c r="O64" i="4" s="1"/>
  <c r="P64" i="4" a="1"/>
  <c r="P64" i="4" s="1"/>
  <c r="R64" i="4" a="1"/>
  <c r="R64" i="4" s="1"/>
  <c r="S64" i="4" a="1"/>
  <c r="S64" i="4" s="1"/>
  <c r="T64" i="4" a="1"/>
  <c r="T64" i="4" s="1"/>
  <c r="U64" i="4" a="1"/>
  <c r="U64" i="4" s="1"/>
  <c r="V64" i="4" a="1"/>
  <c r="V64" i="4" s="1"/>
  <c r="W64" i="4" a="1"/>
  <c r="W64" i="4" s="1"/>
  <c r="X64" i="4" a="1"/>
  <c r="X64" i="4" s="1"/>
  <c r="Y64" i="4" a="1"/>
  <c r="Y64" i="4" s="1"/>
  <c r="Z64" i="4" a="1"/>
  <c r="Z64" i="4" s="1"/>
  <c r="AA64" i="4" a="1"/>
  <c r="AA64" i="4" s="1"/>
  <c r="AB64" i="4" a="1"/>
  <c r="AB64" i="4" s="1"/>
  <c r="AC64" i="4" a="1"/>
  <c r="AC64" i="4" s="1"/>
  <c r="AG64" i="4" a="1"/>
  <c r="AG64" i="4" s="1"/>
  <c r="AH64" i="4" a="1"/>
  <c r="AH64" i="4" s="1"/>
  <c r="AI64" i="4" a="1"/>
  <c r="AI64" i="4" s="1"/>
  <c r="AJ64" i="4" a="1"/>
  <c r="AJ64" i="4" s="1"/>
  <c r="AM64" i="4" a="1"/>
  <c r="AM64" i="4" s="1"/>
  <c r="AN64" i="4" a="1"/>
  <c r="AN64" i="4" s="1"/>
  <c r="AO64" i="4" a="1"/>
  <c r="AO64" i="4" s="1"/>
  <c r="AS64" i="4" a="1"/>
  <c r="AS64" i="4" s="1"/>
  <c r="AT64" i="4" a="1"/>
  <c r="AT64" i="4" s="1"/>
  <c r="AX64" i="4" a="1"/>
  <c r="AX64" i="4" s="1"/>
  <c r="AY64" i="4" a="1"/>
  <c r="AY64" i="4" s="1"/>
  <c r="AZ64" i="4" a="1"/>
  <c r="AZ64" i="4" s="1"/>
  <c r="BA64" i="4" a="1"/>
  <c r="BA64" i="4" s="1"/>
  <c r="BB64" i="4" a="1"/>
  <c r="BB64" i="4" s="1"/>
  <c r="BC64" i="4" a="1"/>
  <c r="BC64" i="4" s="1"/>
  <c r="BD64" i="4" a="1"/>
  <c r="BD64" i="4" s="1"/>
  <c r="BE64" i="4" a="1"/>
  <c r="BE64" i="4" s="1"/>
  <c r="BF64" i="4" a="1"/>
  <c r="BF64" i="4" s="1"/>
  <c r="BI64" i="4" a="1"/>
  <c r="BI64" i="4" s="1"/>
  <c r="C67" i="4" a="1"/>
  <c r="C67" i="4" s="1"/>
  <c r="E67" i="4" a="1"/>
  <c r="E67" i="4" s="1"/>
  <c r="F67" i="4" a="1"/>
  <c r="F67" i="4" s="1"/>
  <c r="G67" i="4" a="1"/>
  <c r="G67" i="4" s="1"/>
  <c r="H67" i="4" a="1"/>
  <c r="H67" i="4" s="1"/>
  <c r="L67" i="4" a="1"/>
  <c r="L67" i="4" s="1"/>
  <c r="M67" i="4" a="1"/>
  <c r="M67" i="4" s="1"/>
  <c r="N67" i="4" a="1"/>
  <c r="N67" i="4" s="1"/>
  <c r="O67" i="4" a="1"/>
  <c r="O67" i="4" s="1"/>
  <c r="P67" i="4" a="1"/>
  <c r="P67" i="4" s="1"/>
  <c r="R67" i="4" a="1"/>
  <c r="R67" i="4" s="1"/>
  <c r="S67" i="4" a="1"/>
  <c r="S67" i="4" s="1"/>
  <c r="T67" i="4" a="1"/>
  <c r="T67" i="4" s="1"/>
  <c r="U67" i="4" a="1"/>
  <c r="U67" i="4" s="1"/>
  <c r="V67" i="4" a="1"/>
  <c r="V67" i="4" s="1"/>
  <c r="W67" i="4" a="1"/>
  <c r="W67" i="4" s="1"/>
  <c r="X67" i="4" a="1"/>
  <c r="X67" i="4" s="1"/>
  <c r="Y67" i="4" a="1"/>
  <c r="Y67" i="4" s="1"/>
  <c r="Z67" i="4" a="1"/>
  <c r="Z67" i="4" s="1"/>
  <c r="AA67" i="4" a="1"/>
  <c r="AA67" i="4" s="1"/>
  <c r="AB67" i="4" a="1"/>
  <c r="AB67" i="4" s="1"/>
  <c r="AC67" i="4" a="1"/>
  <c r="AC67" i="4" s="1"/>
  <c r="AG67" i="4" a="1"/>
  <c r="AG67" i="4" s="1"/>
  <c r="AH67" i="4" a="1"/>
  <c r="AH67" i="4" s="1"/>
  <c r="AI67" i="4" a="1"/>
  <c r="AI67" i="4" s="1"/>
  <c r="AJ67" i="4" a="1"/>
  <c r="AJ67" i="4" s="1"/>
  <c r="AM67" i="4" a="1"/>
  <c r="AM67" i="4" s="1"/>
  <c r="AN67" i="4" a="1"/>
  <c r="AN67" i="4" s="1"/>
  <c r="AO67" i="4" a="1"/>
  <c r="AO67" i="4" s="1"/>
  <c r="AS67" i="4" a="1"/>
  <c r="AS67" i="4" s="1"/>
  <c r="AT67" i="4" a="1"/>
  <c r="AT67" i="4" s="1"/>
  <c r="AX67" i="4" a="1"/>
  <c r="AX67" i="4" s="1"/>
  <c r="AY67" i="4" a="1"/>
  <c r="AY67" i="4" s="1"/>
  <c r="AZ67" i="4" a="1"/>
  <c r="AZ67" i="4" s="1"/>
  <c r="BA67" i="4" a="1"/>
  <c r="BA67" i="4" s="1"/>
  <c r="BB67" i="4" a="1"/>
  <c r="BB67" i="4" s="1"/>
  <c r="BC67" i="4" a="1"/>
  <c r="BC67" i="4" s="1"/>
  <c r="BD67" i="4" a="1"/>
  <c r="BD67" i="4" s="1"/>
  <c r="BE67" i="4" a="1"/>
  <c r="BE67" i="4" s="1"/>
  <c r="BF67" i="4" a="1"/>
  <c r="BF67" i="4" s="1"/>
  <c r="BI67" i="4" a="1"/>
  <c r="BI67" i="4" s="1"/>
  <c r="H9" i="4" l="1" a="1"/>
  <c r="H9" i="4" s="1"/>
  <c r="L9" i="4" a="1"/>
  <c r="L9" i="4" s="1"/>
  <c r="M9" i="4" a="1"/>
  <c r="M9" i="4" s="1"/>
  <c r="N9" i="4" a="1"/>
  <c r="N9" i="4" s="1"/>
  <c r="O9" i="4" a="1"/>
  <c r="O9" i="4" s="1"/>
  <c r="P9" i="4" a="1"/>
  <c r="P9" i="4" s="1"/>
  <c r="R9" i="4" a="1"/>
  <c r="R9" i="4" s="1"/>
  <c r="S9" i="4" a="1"/>
  <c r="S9" i="4" s="1"/>
  <c r="T9" i="4" a="1"/>
  <c r="T9" i="4" s="1"/>
  <c r="U9" i="4" a="1"/>
  <c r="U9" i="4" s="1"/>
  <c r="V9" i="4" a="1"/>
  <c r="V9" i="4" s="1"/>
  <c r="W9" i="4" a="1"/>
  <c r="W9" i="4" s="1"/>
  <c r="X9" i="4" a="1"/>
  <c r="X9" i="4" s="1"/>
  <c r="Y9" i="4" a="1"/>
  <c r="Y9" i="4" s="1"/>
  <c r="Z9" i="4" a="1"/>
  <c r="Z9" i="4" s="1"/>
  <c r="AA9" i="4" a="1"/>
  <c r="AA9" i="4" s="1"/>
  <c r="AB9" i="4" a="1"/>
  <c r="AB9" i="4" s="1"/>
  <c r="AC9" i="4" a="1"/>
  <c r="AC9" i="4" s="1"/>
  <c r="AG9" i="4" a="1"/>
  <c r="AG9" i="4" s="1"/>
  <c r="AH9" i="4" a="1"/>
  <c r="AH9" i="4" s="1"/>
  <c r="AI9" i="4" a="1"/>
  <c r="AI9" i="4" s="1"/>
  <c r="AJ9" i="4" a="1"/>
  <c r="AJ9" i="4" s="1"/>
  <c r="AM9" i="4" a="1"/>
  <c r="AM9" i="4" s="1"/>
  <c r="AN9" i="4" a="1"/>
  <c r="AN9" i="4" s="1"/>
  <c r="AO9" i="4" a="1"/>
  <c r="AO9" i="4" s="1"/>
  <c r="AS9" i="4" a="1"/>
  <c r="AS9" i="4" s="1"/>
  <c r="AT9" i="4" a="1"/>
  <c r="AT9" i="4" s="1"/>
  <c r="AX9" i="4" a="1"/>
  <c r="AX9" i="4" s="1"/>
  <c r="AY9" i="4" a="1"/>
  <c r="AY9" i="4" s="1"/>
  <c r="AZ9" i="4" a="1"/>
  <c r="AZ9" i="4" s="1"/>
  <c r="BA9" i="4" a="1"/>
  <c r="BA9" i="4" s="1"/>
  <c r="BB9" i="4" a="1"/>
  <c r="BB9" i="4" s="1"/>
  <c r="BC9" i="4" a="1"/>
  <c r="BC9" i="4" s="1"/>
  <c r="BD9" i="4" a="1"/>
  <c r="BD9" i="4" s="1"/>
  <c r="BE9" i="4" a="1"/>
  <c r="BE9" i="4" s="1"/>
  <c r="BF9" i="4" a="1"/>
  <c r="BF9" i="4" s="1"/>
  <c r="H11" i="4" a="1"/>
  <c r="H11" i="4" s="1"/>
  <c r="L11" i="4" a="1"/>
  <c r="L11" i="4" s="1"/>
  <c r="M11" i="4" a="1"/>
  <c r="M11" i="4" s="1"/>
  <c r="N11" i="4" a="1"/>
  <c r="N11" i="4" s="1"/>
  <c r="O11" i="4" a="1"/>
  <c r="O11" i="4" s="1"/>
  <c r="P11" i="4" a="1"/>
  <c r="P11" i="4" s="1"/>
  <c r="R11" i="4" a="1"/>
  <c r="R11" i="4" s="1"/>
  <c r="S11" i="4" a="1"/>
  <c r="S11" i="4" s="1"/>
  <c r="T11" i="4" a="1"/>
  <c r="T11" i="4" s="1"/>
  <c r="U11" i="4" a="1"/>
  <c r="U11" i="4" s="1"/>
  <c r="V11" i="4" a="1"/>
  <c r="V11" i="4" s="1"/>
  <c r="W11" i="4" a="1"/>
  <c r="W11" i="4" s="1"/>
  <c r="X11" i="4" a="1"/>
  <c r="X11" i="4" s="1"/>
  <c r="Y11" i="4" a="1"/>
  <c r="Y11" i="4" s="1"/>
  <c r="Z11" i="4" a="1"/>
  <c r="Z11" i="4" s="1"/>
  <c r="AA11" i="4" a="1"/>
  <c r="AA11" i="4" s="1"/>
  <c r="AB11" i="4" a="1"/>
  <c r="AB11" i="4" s="1"/>
  <c r="AC11" i="4" a="1"/>
  <c r="AC11" i="4" s="1"/>
  <c r="AG11" i="4" a="1"/>
  <c r="AG11" i="4" s="1"/>
  <c r="AH11" i="4" a="1"/>
  <c r="AH11" i="4" s="1"/>
  <c r="AI11" i="4" a="1"/>
  <c r="AI11" i="4" s="1"/>
  <c r="AJ11" i="4" a="1"/>
  <c r="AJ11" i="4" s="1"/>
  <c r="AM11" i="4" a="1"/>
  <c r="AM11" i="4" s="1"/>
  <c r="AN11" i="4" a="1"/>
  <c r="AN11" i="4" s="1"/>
  <c r="AO11" i="4" a="1"/>
  <c r="AO11" i="4" s="1"/>
  <c r="AS11" i="4" a="1"/>
  <c r="AS11" i="4" s="1"/>
  <c r="AT11" i="4" a="1"/>
  <c r="AT11" i="4" s="1"/>
  <c r="AX11" i="4" a="1"/>
  <c r="AX11" i="4" s="1"/>
  <c r="AY11" i="4" a="1"/>
  <c r="AY11" i="4" s="1"/>
  <c r="AZ11" i="4" a="1"/>
  <c r="AZ11" i="4" s="1"/>
  <c r="BA11" i="4" a="1"/>
  <c r="BA11" i="4" s="1"/>
  <c r="BB11" i="4" a="1"/>
  <c r="BB11" i="4" s="1"/>
  <c r="BC11" i="4" a="1"/>
  <c r="BC11" i="4" s="1"/>
  <c r="BD11" i="4" a="1"/>
  <c r="BD11" i="4" s="1"/>
  <c r="BE11" i="4" a="1"/>
  <c r="BE11" i="4" s="1"/>
  <c r="BF11" i="4" a="1"/>
  <c r="BF11" i="4" s="1"/>
  <c r="H12" i="4" a="1"/>
  <c r="H12" i="4" s="1"/>
  <c r="L12" i="4" a="1"/>
  <c r="L12" i="4" s="1"/>
  <c r="M12" i="4" a="1"/>
  <c r="M12" i="4" s="1"/>
  <c r="N12" i="4" a="1"/>
  <c r="N12" i="4" s="1"/>
  <c r="O12" i="4" a="1"/>
  <c r="O12" i="4" s="1"/>
  <c r="P12" i="4" a="1"/>
  <c r="P12" i="4" s="1"/>
  <c r="R12" i="4" a="1"/>
  <c r="R12" i="4" s="1"/>
  <c r="S12" i="4" a="1"/>
  <c r="S12" i="4" s="1"/>
  <c r="T12" i="4" a="1"/>
  <c r="T12" i="4" s="1"/>
  <c r="U12" i="4" a="1"/>
  <c r="U12" i="4" s="1"/>
  <c r="V12" i="4" a="1"/>
  <c r="V12" i="4" s="1"/>
  <c r="W12" i="4" a="1"/>
  <c r="W12" i="4" s="1"/>
  <c r="X12" i="4" a="1"/>
  <c r="X12" i="4" s="1"/>
  <c r="Y12" i="4" a="1"/>
  <c r="Y12" i="4" s="1"/>
  <c r="Z12" i="4" a="1"/>
  <c r="Z12" i="4" s="1"/>
  <c r="AA12" i="4" a="1"/>
  <c r="AA12" i="4" s="1"/>
  <c r="AB12" i="4" a="1"/>
  <c r="AB12" i="4" s="1"/>
  <c r="AC12" i="4" a="1"/>
  <c r="AC12" i="4" s="1"/>
  <c r="AG12" i="4" a="1"/>
  <c r="AG12" i="4" s="1"/>
  <c r="AH12" i="4" a="1"/>
  <c r="AH12" i="4" s="1"/>
  <c r="AI12" i="4" a="1"/>
  <c r="AI12" i="4" s="1"/>
  <c r="AJ12" i="4" a="1"/>
  <c r="AJ12" i="4" s="1"/>
  <c r="AM12" i="4" a="1"/>
  <c r="AM12" i="4" s="1"/>
  <c r="AN12" i="4" a="1"/>
  <c r="AN12" i="4" s="1"/>
  <c r="AO12" i="4" a="1"/>
  <c r="AO12" i="4" s="1"/>
  <c r="AS12" i="4" a="1"/>
  <c r="AS12" i="4" s="1"/>
  <c r="AT12" i="4" a="1"/>
  <c r="AT12" i="4" s="1"/>
  <c r="AX12" i="4" a="1"/>
  <c r="AX12" i="4" s="1"/>
  <c r="AY12" i="4" a="1"/>
  <c r="AY12" i="4" s="1"/>
  <c r="AZ12" i="4" a="1"/>
  <c r="AZ12" i="4" s="1"/>
  <c r="BA12" i="4" a="1"/>
  <c r="BA12" i="4" s="1"/>
  <c r="BB12" i="4" a="1"/>
  <c r="BB12" i="4" s="1"/>
  <c r="BC12" i="4" a="1"/>
  <c r="BC12" i="4" s="1"/>
  <c r="BD12" i="4" a="1"/>
  <c r="BD12" i="4" s="1"/>
  <c r="BE12" i="4" a="1"/>
  <c r="BE12" i="4" s="1"/>
  <c r="BF12" i="4" a="1"/>
  <c r="BF12" i="4" s="1"/>
  <c r="H13" i="4" a="1"/>
  <c r="H13" i="4" s="1"/>
  <c r="L13" i="4" a="1"/>
  <c r="L13" i="4" s="1"/>
  <c r="M13" i="4" a="1"/>
  <c r="M13" i="4" s="1"/>
  <c r="N13" i="4" a="1"/>
  <c r="N13" i="4" s="1"/>
  <c r="O13" i="4" a="1"/>
  <c r="O13" i="4" s="1"/>
  <c r="P13" i="4" a="1"/>
  <c r="P13" i="4" s="1"/>
  <c r="R13" i="4" a="1"/>
  <c r="R13" i="4" s="1"/>
  <c r="S13" i="4" a="1"/>
  <c r="S13" i="4" s="1"/>
  <c r="T13" i="4" a="1"/>
  <c r="T13" i="4" s="1"/>
  <c r="U13" i="4" a="1"/>
  <c r="U13" i="4" s="1"/>
  <c r="V13" i="4" a="1"/>
  <c r="V13" i="4" s="1"/>
  <c r="W13" i="4" a="1"/>
  <c r="W13" i="4" s="1"/>
  <c r="X13" i="4" a="1"/>
  <c r="X13" i="4" s="1"/>
  <c r="Y13" i="4" a="1"/>
  <c r="Y13" i="4" s="1"/>
  <c r="Z13" i="4" a="1"/>
  <c r="Z13" i="4" s="1"/>
  <c r="AA13" i="4" a="1"/>
  <c r="AA13" i="4" s="1"/>
  <c r="AB13" i="4" a="1"/>
  <c r="AB13" i="4" s="1"/>
  <c r="AC13" i="4" a="1"/>
  <c r="AC13" i="4" s="1"/>
  <c r="AG13" i="4" a="1"/>
  <c r="AG13" i="4" s="1"/>
  <c r="AH13" i="4" a="1"/>
  <c r="AH13" i="4" s="1"/>
  <c r="AI13" i="4" a="1"/>
  <c r="AI13" i="4" s="1"/>
  <c r="AJ13" i="4" a="1"/>
  <c r="AJ13" i="4" s="1"/>
  <c r="AM13" i="4" a="1"/>
  <c r="AM13" i="4" s="1"/>
  <c r="AN13" i="4" a="1"/>
  <c r="AN13" i="4" s="1"/>
  <c r="AO13" i="4" a="1"/>
  <c r="AO13" i="4" s="1"/>
  <c r="AS13" i="4" a="1"/>
  <c r="AS13" i="4" s="1"/>
  <c r="AT13" i="4" a="1"/>
  <c r="AT13" i="4" s="1"/>
  <c r="AX13" i="4" a="1"/>
  <c r="AX13" i="4" s="1"/>
  <c r="AY13" i="4" a="1"/>
  <c r="AY13" i="4" s="1"/>
  <c r="AZ13" i="4" a="1"/>
  <c r="AZ13" i="4" s="1"/>
  <c r="BA13" i="4" a="1"/>
  <c r="BA13" i="4" s="1"/>
  <c r="BB13" i="4" a="1"/>
  <c r="BB13" i="4" s="1"/>
  <c r="BC13" i="4" a="1"/>
  <c r="BC13" i="4" s="1"/>
  <c r="BD13" i="4" a="1"/>
  <c r="BD13" i="4" s="1"/>
  <c r="BE13" i="4" a="1"/>
  <c r="BE13" i="4" s="1"/>
  <c r="BF13" i="4" a="1"/>
  <c r="BF13" i="4" s="1"/>
  <c r="H16" i="4" a="1"/>
  <c r="H16" i="4" s="1"/>
  <c r="L16" i="4" a="1"/>
  <c r="L16" i="4" s="1"/>
  <c r="M16" i="4" a="1"/>
  <c r="M16" i="4" s="1"/>
  <c r="N16" i="4" a="1"/>
  <c r="N16" i="4" s="1"/>
  <c r="O16" i="4" a="1"/>
  <c r="O16" i="4" s="1"/>
  <c r="P16" i="4" a="1"/>
  <c r="P16" i="4" s="1"/>
  <c r="R16" i="4" a="1"/>
  <c r="R16" i="4" s="1"/>
  <c r="S16" i="4" a="1"/>
  <c r="S16" i="4" s="1"/>
  <c r="T16" i="4" a="1"/>
  <c r="T16" i="4" s="1"/>
  <c r="U16" i="4" a="1"/>
  <c r="U16" i="4" s="1"/>
  <c r="V16" i="4" a="1"/>
  <c r="V16" i="4" s="1"/>
  <c r="W16" i="4" a="1"/>
  <c r="W16" i="4" s="1"/>
  <c r="X16" i="4" a="1"/>
  <c r="X16" i="4" s="1"/>
  <c r="Y16" i="4" a="1"/>
  <c r="Y16" i="4" s="1"/>
  <c r="Z16" i="4" a="1"/>
  <c r="Z16" i="4" s="1"/>
  <c r="AA16" i="4" a="1"/>
  <c r="AA16" i="4" s="1"/>
  <c r="AB16" i="4" a="1"/>
  <c r="AB16" i="4" s="1"/>
  <c r="AC16" i="4" a="1"/>
  <c r="AC16" i="4" s="1"/>
  <c r="AG16" i="4" a="1"/>
  <c r="AG16" i="4" s="1"/>
  <c r="AH16" i="4" a="1"/>
  <c r="AH16" i="4" s="1"/>
  <c r="AI16" i="4" a="1"/>
  <c r="AI16" i="4" s="1"/>
  <c r="AJ16" i="4" a="1"/>
  <c r="AJ16" i="4" s="1"/>
  <c r="AM16" i="4" a="1"/>
  <c r="AM16" i="4" s="1"/>
  <c r="AN16" i="4" a="1"/>
  <c r="AN16" i="4" s="1"/>
  <c r="AO16" i="4" a="1"/>
  <c r="AO16" i="4" s="1"/>
  <c r="AS16" i="4" a="1"/>
  <c r="AS16" i="4" s="1"/>
  <c r="AT16" i="4" a="1"/>
  <c r="AT16" i="4" s="1"/>
  <c r="AX16" i="4" a="1"/>
  <c r="AX16" i="4" s="1"/>
  <c r="AY16" i="4" a="1"/>
  <c r="AY16" i="4" s="1"/>
  <c r="AZ16" i="4" a="1"/>
  <c r="AZ16" i="4" s="1"/>
  <c r="BA16" i="4" a="1"/>
  <c r="BA16" i="4" s="1"/>
  <c r="BB16" i="4" a="1"/>
  <c r="BB16" i="4" s="1"/>
  <c r="BC16" i="4" a="1"/>
  <c r="BC16" i="4" s="1"/>
  <c r="BD16" i="4" a="1"/>
  <c r="BD16" i="4" s="1"/>
  <c r="BE16" i="4" a="1"/>
  <c r="BE16" i="4" s="1"/>
  <c r="BF16" i="4" a="1"/>
  <c r="BF16" i="4" s="1"/>
  <c r="H18" i="4" a="1"/>
  <c r="H18" i="4" s="1"/>
  <c r="L18" i="4" a="1"/>
  <c r="L18" i="4" s="1"/>
  <c r="M18" i="4" a="1"/>
  <c r="M18" i="4" s="1"/>
  <c r="N18" i="4" a="1"/>
  <c r="N18" i="4" s="1"/>
  <c r="O18" i="4" a="1"/>
  <c r="O18" i="4" s="1"/>
  <c r="P18" i="4" a="1"/>
  <c r="P18" i="4" s="1"/>
  <c r="R18" i="4" a="1"/>
  <c r="R18" i="4" s="1"/>
  <c r="S18" i="4" a="1"/>
  <c r="S18" i="4" s="1"/>
  <c r="T18" i="4" a="1"/>
  <c r="T18" i="4" s="1"/>
  <c r="U18" i="4" a="1"/>
  <c r="U18" i="4" s="1"/>
  <c r="V18" i="4" a="1"/>
  <c r="V18" i="4" s="1"/>
  <c r="W18" i="4" a="1"/>
  <c r="W18" i="4" s="1"/>
  <c r="X18" i="4" a="1"/>
  <c r="X18" i="4" s="1"/>
  <c r="Y18" i="4" a="1"/>
  <c r="Y18" i="4" s="1"/>
  <c r="Z18" i="4" a="1"/>
  <c r="Z18" i="4" s="1"/>
  <c r="AA18" i="4" a="1"/>
  <c r="AA18" i="4" s="1"/>
  <c r="AB18" i="4" a="1"/>
  <c r="AB18" i="4" s="1"/>
  <c r="AC18" i="4" a="1"/>
  <c r="AC18" i="4" s="1"/>
  <c r="AG18" i="4" a="1"/>
  <c r="AG18" i="4" s="1"/>
  <c r="AH18" i="4" a="1"/>
  <c r="AH18" i="4" s="1"/>
  <c r="AI18" i="4" a="1"/>
  <c r="AI18" i="4" s="1"/>
  <c r="AJ18" i="4" a="1"/>
  <c r="AJ18" i="4" s="1"/>
  <c r="AM18" i="4" a="1"/>
  <c r="AM18" i="4" s="1"/>
  <c r="AN18" i="4" a="1"/>
  <c r="AN18" i="4" s="1"/>
  <c r="AO18" i="4" a="1"/>
  <c r="AO18" i="4" s="1"/>
  <c r="AS18" i="4" a="1"/>
  <c r="AS18" i="4" s="1"/>
  <c r="AT18" i="4" a="1"/>
  <c r="AT18" i="4" s="1"/>
  <c r="AX18" i="4" a="1"/>
  <c r="AX18" i="4" s="1"/>
  <c r="AY18" i="4" a="1"/>
  <c r="AY18" i="4" s="1"/>
  <c r="AZ18" i="4" a="1"/>
  <c r="AZ18" i="4" s="1"/>
  <c r="BA18" i="4" a="1"/>
  <c r="BA18" i="4" s="1"/>
  <c r="BB18" i="4" a="1"/>
  <c r="BB18" i="4" s="1"/>
  <c r="BC18" i="4" a="1"/>
  <c r="BC18" i="4" s="1"/>
  <c r="BD18" i="4" a="1"/>
  <c r="BD18" i="4" s="1"/>
  <c r="BE18" i="4" a="1"/>
  <c r="BE18" i="4" s="1"/>
  <c r="BF18" i="4" a="1"/>
  <c r="BF18" i="4" s="1"/>
  <c r="H19" i="4" a="1"/>
  <c r="H19" i="4" s="1"/>
  <c r="L19" i="4" a="1"/>
  <c r="L19" i="4" s="1"/>
  <c r="M19" i="4" a="1"/>
  <c r="M19" i="4" s="1"/>
  <c r="N19" i="4" a="1"/>
  <c r="N19" i="4" s="1"/>
  <c r="O19" i="4" a="1"/>
  <c r="O19" i="4" s="1"/>
  <c r="P19" i="4" a="1"/>
  <c r="P19" i="4" s="1"/>
  <c r="R19" i="4" a="1"/>
  <c r="R19" i="4" s="1"/>
  <c r="S19" i="4" a="1"/>
  <c r="S19" i="4" s="1"/>
  <c r="T19" i="4" a="1"/>
  <c r="T19" i="4" s="1"/>
  <c r="U19" i="4" a="1"/>
  <c r="U19" i="4" s="1"/>
  <c r="V19" i="4" a="1"/>
  <c r="V19" i="4" s="1"/>
  <c r="W19" i="4" a="1"/>
  <c r="W19" i="4" s="1"/>
  <c r="X19" i="4" a="1"/>
  <c r="X19" i="4" s="1"/>
  <c r="Y19" i="4" a="1"/>
  <c r="Y19" i="4" s="1"/>
  <c r="Z19" i="4" a="1"/>
  <c r="Z19" i="4" s="1"/>
  <c r="AA19" i="4" a="1"/>
  <c r="AA19" i="4" s="1"/>
  <c r="AB19" i="4" a="1"/>
  <c r="AB19" i="4" s="1"/>
  <c r="AC19" i="4" a="1"/>
  <c r="AC19" i="4" s="1"/>
  <c r="AG19" i="4" a="1"/>
  <c r="AG19" i="4" s="1"/>
  <c r="AH19" i="4" a="1"/>
  <c r="AH19" i="4" s="1"/>
  <c r="AI19" i="4" a="1"/>
  <c r="AI19" i="4" s="1"/>
  <c r="AJ19" i="4" a="1"/>
  <c r="AJ19" i="4" s="1"/>
  <c r="AM19" i="4" a="1"/>
  <c r="AM19" i="4" s="1"/>
  <c r="AN19" i="4" a="1"/>
  <c r="AN19" i="4" s="1"/>
  <c r="AO19" i="4" a="1"/>
  <c r="AO19" i="4" s="1"/>
  <c r="AS19" i="4" a="1"/>
  <c r="AS19" i="4" s="1"/>
  <c r="AT19" i="4" a="1"/>
  <c r="AT19" i="4" s="1"/>
  <c r="AX19" i="4" a="1"/>
  <c r="AX19" i="4" s="1"/>
  <c r="AY19" i="4" a="1"/>
  <c r="AY19" i="4" s="1"/>
  <c r="AZ19" i="4" a="1"/>
  <c r="AZ19" i="4" s="1"/>
  <c r="BA19" i="4" a="1"/>
  <c r="BA19" i="4" s="1"/>
  <c r="BB19" i="4" a="1"/>
  <c r="BB19" i="4" s="1"/>
  <c r="BC19" i="4" a="1"/>
  <c r="BC19" i="4" s="1"/>
  <c r="BD19" i="4" a="1"/>
  <c r="BD19" i="4" s="1"/>
  <c r="BE19" i="4" a="1"/>
  <c r="BE19" i="4" s="1"/>
  <c r="BF19" i="4" a="1"/>
  <c r="BF19" i="4" s="1"/>
  <c r="H20" i="4" a="1"/>
  <c r="H20" i="4" s="1"/>
  <c r="L20" i="4" a="1"/>
  <c r="L20" i="4" s="1"/>
  <c r="M20" i="4" a="1"/>
  <c r="M20" i="4" s="1"/>
  <c r="N20" i="4" a="1"/>
  <c r="N20" i="4" s="1"/>
  <c r="O20" i="4" a="1"/>
  <c r="O20" i="4" s="1"/>
  <c r="P20" i="4" a="1"/>
  <c r="P20" i="4" s="1"/>
  <c r="R20" i="4" a="1"/>
  <c r="R20" i="4" s="1"/>
  <c r="S20" i="4" a="1"/>
  <c r="S20" i="4" s="1"/>
  <c r="T20" i="4" a="1"/>
  <c r="T20" i="4" s="1"/>
  <c r="U20" i="4" a="1"/>
  <c r="U20" i="4" s="1"/>
  <c r="V20" i="4" a="1"/>
  <c r="V20" i="4" s="1"/>
  <c r="W20" i="4" a="1"/>
  <c r="W20" i="4" s="1"/>
  <c r="X20" i="4" a="1"/>
  <c r="X20" i="4" s="1"/>
  <c r="Y20" i="4" a="1"/>
  <c r="Y20" i="4" s="1"/>
  <c r="Z20" i="4" a="1"/>
  <c r="Z20" i="4" s="1"/>
  <c r="AA20" i="4" a="1"/>
  <c r="AA20" i="4" s="1"/>
  <c r="AB20" i="4" a="1"/>
  <c r="AB20" i="4" s="1"/>
  <c r="AC20" i="4" a="1"/>
  <c r="AC20" i="4" s="1"/>
  <c r="AG20" i="4" a="1"/>
  <c r="AG20" i="4" s="1"/>
  <c r="AH20" i="4" a="1"/>
  <c r="AH20" i="4" s="1"/>
  <c r="AI20" i="4" a="1"/>
  <c r="AI20" i="4" s="1"/>
  <c r="AJ20" i="4" a="1"/>
  <c r="AJ20" i="4" s="1"/>
  <c r="AM20" i="4" a="1"/>
  <c r="AM20" i="4" s="1"/>
  <c r="AN20" i="4" a="1"/>
  <c r="AN20" i="4" s="1"/>
  <c r="AO20" i="4" a="1"/>
  <c r="AO20" i="4" s="1"/>
  <c r="AS20" i="4" a="1"/>
  <c r="AS20" i="4" s="1"/>
  <c r="AT20" i="4" a="1"/>
  <c r="AT20" i="4" s="1"/>
  <c r="AX20" i="4" a="1"/>
  <c r="AX20" i="4" s="1"/>
  <c r="AY20" i="4" a="1"/>
  <c r="AY20" i="4" s="1"/>
  <c r="AZ20" i="4" a="1"/>
  <c r="AZ20" i="4" s="1"/>
  <c r="BA20" i="4" a="1"/>
  <c r="BA20" i="4" s="1"/>
  <c r="BB20" i="4" a="1"/>
  <c r="BB20" i="4" s="1"/>
  <c r="BC20" i="4" a="1"/>
  <c r="BC20" i="4" s="1"/>
  <c r="BD20" i="4" a="1"/>
  <c r="BD20" i="4" s="1"/>
  <c r="BE20" i="4" a="1"/>
  <c r="BE20" i="4" s="1"/>
  <c r="BF20" i="4" a="1"/>
  <c r="BF20" i="4" s="1"/>
  <c r="H21" i="4" a="1"/>
  <c r="H21" i="4" s="1"/>
  <c r="L21" i="4" a="1"/>
  <c r="L21" i="4" s="1"/>
  <c r="M21" i="4" a="1"/>
  <c r="M21" i="4" s="1"/>
  <c r="N21" i="4" a="1"/>
  <c r="N21" i="4" s="1"/>
  <c r="O21" i="4" a="1"/>
  <c r="O21" i="4" s="1"/>
  <c r="P21" i="4" a="1"/>
  <c r="P21" i="4" s="1"/>
  <c r="R21" i="4" a="1"/>
  <c r="R21" i="4" s="1"/>
  <c r="S21" i="4" a="1"/>
  <c r="S21" i="4" s="1"/>
  <c r="T21" i="4" a="1"/>
  <c r="T21" i="4" s="1"/>
  <c r="U21" i="4" a="1"/>
  <c r="U21" i="4" s="1"/>
  <c r="V21" i="4" a="1"/>
  <c r="V21" i="4" s="1"/>
  <c r="W21" i="4" a="1"/>
  <c r="W21" i="4" s="1"/>
  <c r="X21" i="4" a="1"/>
  <c r="X21" i="4" s="1"/>
  <c r="Y21" i="4" a="1"/>
  <c r="Y21" i="4" s="1"/>
  <c r="Z21" i="4" a="1"/>
  <c r="Z21" i="4" s="1"/>
  <c r="AA21" i="4" a="1"/>
  <c r="AA21" i="4" s="1"/>
  <c r="AB21" i="4" a="1"/>
  <c r="AB21" i="4" s="1"/>
  <c r="AC21" i="4" a="1"/>
  <c r="AC21" i="4" s="1"/>
  <c r="AG21" i="4" a="1"/>
  <c r="AG21" i="4" s="1"/>
  <c r="AH21" i="4" a="1"/>
  <c r="AH21" i="4" s="1"/>
  <c r="AI21" i="4" a="1"/>
  <c r="AI21" i="4" s="1"/>
  <c r="AJ21" i="4" a="1"/>
  <c r="AJ21" i="4" s="1"/>
  <c r="AM21" i="4" a="1"/>
  <c r="AM21" i="4" s="1"/>
  <c r="AN21" i="4" a="1"/>
  <c r="AN21" i="4" s="1"/>
  <c r="AO21" i="4" a="1"/>
  <c r="AO21" i="4" s="1"/>
  <c r="AS21" i="4" a="1"/>
  <c r="AS21" i="4" s="1"/>
  <c r="AT21" i="4" a="1"/>
  <c r="AT21" i="4" s="1"/>
  <c r="AX21" i="4" a="1"/>
  <c r="AX21" i="4" s="1"/>
  <c r="AY21" i="4" a="1"/>
  <c r="AY21" i="4" s="1"/>
  <c r="AZ21" i="4" a="1"/>
  <c r="AZ21" i="4" s="1"/>
  <c r="BA21" i="4" a="1"/>
  <c r="BA21" i="4" s="1"/>
  <c r="BB21" i="4" a="1"/>
  <c r="BB21" i="4" s="1"/>
  <c r="BC21" i="4" a="1"/>
  <c r="BC21" i="4" s="1"/>
  <c r="BD21" i="4" a="1"/>
  <c r="BD21" i="4" s="1"/>
  <c r="BE21" i="4" a="1"/>
  <c r="BE21" i="4" s="1"/>
  <c r="BF21" i="4" a="1"/>
  <c r="BF21" i="4" s="1"/>
  <c r="H52" i="4" a="1"/>
  <c r="H52" i="4" s="1"/>
  <c r="L52" i="4" a="1"/>
  <c r="L52" i="4" s="1"/>
  <c r="M52" i="4" a="1"/>
  <c r="M52" i="4" s="1"/>
  <c r="N52" i="4" a="1"/>
  <c r="N52" i="4" s="1"/>
  <c r="O52" i="4" a="1"/>
  <c r="O52" i="4" s="1"/>
  <c r="P52" i="4" a="1"/>
  <c r="P52" i="4" s="1"/>
  <c r="R52" i="4" a="1"/>
  <c r="R52" i="4" s="1"/>
  <c r="S52" i="4" a="1"/>
  <c r="S52" i="4" s="1"/>
  <c r="T52" i="4" a="1"/>
  <c r="T52" i="4" s="1"/>
  <c r="U52" i="4" a="1"/>
  <c r="U52" i="4" s="1"/>
  <c r="V52" i="4" a="1"/>
  <c r="V52" i="4" s="1"/>
  <c r="W52" i="4" a="1"/>
  <c r="W52" i="4" s="1"/>
  <c r="X52" i="4" a="1"/>
  <c r="X52" i="4" s="1"/>
  <c r="Y52" i="4" a="1"/>
  <c r="Y52" i="4" s="1"/>
  <c r="Z52" i="4" a="1"/>
  <c r="Z52" i="4" s="1"/>
  <c r="AA52" i="4" a="1"/>
  <c r="AA52" i="4" s="1"/>
  <c r="AB52" i="4" a="1"/>
  <c r="AB52" i="4" s="1"/>
  <c r="AC52" i="4" a="1"/>
  <c r="AC52" i="4" s="1"/>
  <c r="AG52" i="4" a="1"/>
  <c r="AG52" i="4" s="1"/>
  <c r="AH52" i="4" a="1"/>
  <c r="AH52" i="4" s="1"/>
  <c r="AI52" i="4" a="1"/>
  <c r="AI52" i="4" s="1"/>
  <c r="AJ52" i="4" a="1"/>
  <c r="AJ52" i="4" s="1"/>
  <c r="AM52" i="4" a="1"/>
  <c r="AM52" i="4" s="1"/>
  <c r="AN52" i="4" a="1"/>
  <c r="AN52" i="4" s="1"/>
  <c r="AO52" i="4" a="1"/>
  <c r="AO52" i="4" s="1"/>
  <c r="AS52" i="4" a="1"/>
  <c r="AS52" i="4" s="1"/>
  <c r="AT52" i="4" a="1"/>
  <c r="AT52" i="4" s="1"/>
  <c r="AX52" i="4" a="1"/>
  <c r="AX52" i="4" s="1"/>
  <c r="AY52" i="4" a="1"/>
  <c r="AY52" i="4" s="1"/>
  <c r="AZ52" i="4" a="1"/>
  <c r="AZ52" i="4" s="1"/>
  <c r="BA52" i="4" a="1"/>
  <c r="BA52" i="4" s="1"/>
  <c r="BB52" i="4" a="1"/>
  <c r="BB52" i="4" s="1"/>
  <c r="BC52" i="4" a="1"/>
  <c r="BC52" i="4" s="1"/>
  <c r="BD52" i="4" a="1"/>
  <c r="BD52" i="4" s="1"/>
  <c r="BE52" i="4" a="1"/>
  <c r="BE52" i="4" s="1"/>
  <c r="BF52" i="4" a="1"/>
  <c r="BF52" i="4" s="1"/>
  <c r="H56" i="4" a="1"/>
  <c r="H56" i="4" s="1"/>
  <c r="L56" i="4" a="1"/>
  <c r="L56" i="4" s="1"/>
  <c r="M56" i="4" a="1"/>
  <c r="M56" i="4" s="1"/>
  <c r="N56" i="4" a="1"/>
  <c r="N56" i="4" s="1"/>
  <c r="O56" i="4" a="1"/>
  <c r="O56" i="4" s="1"/>
  <c r="P56" i="4" a="1"/>
  <c r="P56" i="4" s="1"/>
  <c r="R56" i="4" a="1"/>
  <c r="R56" i="4" s="1"/>
  <c r="S56" i="4" a="1"/>
  <c r="S56" i="4" s="1"/>
  <c r="T56" i="4" a="1"/>
  <c r="T56" i="4" s="1"/>
  <c r="U56" i="4" a="1"/>
  <c r="U56" i="4" s="1"/>
  <c r="V56" i="4" a="1"/>
  <c r="V56" i="4" s="1"/>
  <c r="W56" i="4" a="1"/>
  <c r="W56" i="4" s="1"/>
  <c r="X56" i="4" a="1"/>
  <c r="X56" i="4" s="1"/>
  <c r="Y56" i="4" a="1"/>
  <c r="Y56" i="4" s="1"/>
  <c r="Z56" i="4" a="1"/>
  <c r="Z56" i="4" s="1"/>
  <c r="AA56" i="4" a="1"/>
  <c r="AA56" i="4" s="1"/>
  <c r="AB56" i="4" a="1"/>
  <c r="AB56" i="4" s="1"/>
  <c r="AC56" i="4" a="1"/>
  <c r="AC56" i="4" s="1"/>
  <c r="AG56" i="4" a="1"/>
  <c r="AG56" i="4" s="1"/>
  <c r="AH56" i="4" a="1"/>
  <c r="AH56" i="4" s="1"/>
  <c r="AI56" i="4" a="1"/>
  <c r="AI56" i="4" s="1"/>
  <c r="AJ56" i="4" a="1"/>
  <c r="AJ56" i="4" s="1"/>
  <c r="AM56" i="4" a="1"/>
  <c r="AM56" i="4" s="1"/>
  <c r="AN56" i="4" a="1"/>
  <c r="AN56" i="4" s="1"/>
  <c r="AO56" i="4" a="1"/>
  <c r="AO56" i="4" s="1"/>
  <c r="AS56" i="4" a="1"/>
  <c r="AS56" i="4" s="1"/>
  <c r="AT56" i="4" a="1"/>
  <c r="AT56" i="4" s="1"/>
  <c r="AX56" i="4" a="1"/>
  <c r="AX56" i="4" s="1"/>
  <c r="AY56" i="4" a="1"/>
  <c r="AY56" i="4" s="1"/>
  <c r="AZ56" i="4" a="1"/>
  <c r="AZ56" i="4" s="1"/>
  <c r="BA56" i="4" a="1"/>
  <c r="BA56" i="4" s="1"/>
  <c r="BB56" i="4" a="1"/>
  <c r="BB56" i="4" s="1"/>
  <c r="BC56" i="4" a="1"/>
  <c r="BC56" i="4" s="1"/>
  <c r="BD56" i="4" a="1"/>
  <c r="BD56" i="4" s="1"/>
  <c r="BE56" i="4" a="1"/>
  <c r="BE56" i="4" s="1"/>
  <c r="BF56" i="4" a="1"/>
  <c r="BF56" i="4" s="1"/>
  <c r="H57" i="4" a="1"/>
  <c r="H57" i="4" s="1"/>
  <c r="L57" i="4" a="1"/>
  <c r="L57" i="4" s="1"/>
  <c r="M57" i="4" a="1"/>
  <c r="M57" i="4" s="1"/>
  <c r="N57" i="4" a="1"/>
  <c r="N57" i="4" s="1"/>
  <c r="O57" i="4" a="1"/>
  <c r="O57" i="4" s="1"/>
  <c r="P57" i="4" a="1"/>
  <c r="P57" i="4" s="1"/>
  <c r="R57" i="4" a="1"/>
  <c r="R57" i="4" s="1"/>
  <c r="S57" i="4" a="1"/>
  <c r="S57" i="4" s="1"/>
  <c r="T57" i="4" a="1"/>
  <c r="T57" i="4" s="1"/>
  <c r="U57" i="4" a="1"/>
  <c r="U57" i="4" s="1"/>
  <c r="V57" i="4" a="1"/>
  <c r="V57" i="4" s="1"/>
  <c r="W57" i="4" a="1"/>
  <c r="W57" i="4" s="1"/>
  <c r="X57" i="4" a="1"/>
  <c r="X57" i="4" s="1"/>
  <c r="Y57" i="4" a="1"/>
  <c r="Y57" i="4" s="1"/>
  <c r="Z57" i="4" a="1"/>
  <c r="Z57" i="4" s="1"/>
  <c r="AA57" i="4" a="1"/>
  <c r="AA57" i="4" s="1"/>
  <c r="AB57" i="4" a="1"/>
  <c r="AB57" i="4" s="1"/>
  <c r="AC57" i="4" a="1"/>
  <c r="AC57" i="4" s="1"/>
  <c r="AG57" i="4" a="1"/>
  <c r="AG57" i="4" s="1"/>
  <c r="AH57" i="4" a="1"/>
  <c r="AH57" i="4" s="1"/>
  <c r="AI57" i="4" a="1"/>
  <c r="AI57" i="4" s="1"/>
  <c r="AJ57" i="4" a="1"/>
  <c r="AJ57" i="4" s="1"/>
  <c r="AM57" i="4" a="1"/>
  <c r="AM57" i="4" s="1"/>
  <c r="AN57" i="4" a="1"/>
  <c r="AN57" i="4" s="1"/>
  <c r="AO57" i="4" a="1"/>
  <c r="AO57" i="4" s="1"/>
  <c r="AS57" i="4" a="1"/>
  <c r="AS57" i="4" s="1"/>
  <c r="AT57" i="4" a="1"/>
  <c r="AT57" i="4" s="1"/>
  <c r="AX57" i="4" a="1"/>
  <c r="AX57" i="4" s="1"/>
  <c r="AY57" i="4" a="1"/>
  <c r="AY57" i="4" s="1"/>
  <c r="AZ57" i="4" a="1"/>
  <c r="AZ57" i="4" s="1"/>
  <c r="BA57" i="4" a="1"/>
  <c r="BA57" i="4" s="1"/>
  <c r="BB57" i="4" a="1"/>
  <c r="BB57" i="4" s="1"/>
  <c r="BC57" i="4" a="1"/>
  <c r="BC57" i="4" s="1"/>
  <c r="BD57" i="4" a="1"/>
  <c r="BD57" i="4" s="1"/>
  <c r="BE57" i="4" a="1"/>
  <c r="BE57" i="4" s="1"/>
  <c r="BF57" i="4" a="1"/>
  <c r="BF57" i="4" s="1"/>
  <c r="H58" i="4" a="1"/>
  <c r="H58" i="4" s="1"/>
  <c r="L58" i="4" a="1"/>
  <c r="L58" i="4" s="1"/>
  <c r="M58" i="4" a="1"/>
  <c r="M58" i="4" s="1"/>
  <c r="N58" i="4" a="1"/>
  <c r="N58" i="4" s="1"/>
  <c r="O58" i="4" a="1"/>
  <c r="O58" i="4" s="1"/>
  <c r="P58" i="4" a="1"/>
  <c r="P58" i="4" s="1"/>
  <c r="R58" i="4" a="1"/>
  <c r="R58" i="4" s="1"/>
  <c r="S58" i="4" a="1"/>
  <c r="S58" i="4" s="1"/>
  <c r="T58" i="4" a="1"/>
  <c r="T58" i="4" s="1"/>
  <c r="U58" i="4" a="1"/>
  <c r="U58" i="4" s="1"/>
  <c r="V58" i="4" a="1"/>
  <c r="V58" i="4" s="1"/>
  <c r="W58" i="4" a="1"/>
  <c r="W58" i="4" s="1"/>
  <c r="X58" i="4" a="1"/>
  <c r="X58" i="4" s="1"/>
  <c r="Y58" i="4" a="1"/>
  <c r="Y58" i="4" s="1"/>
  <c r="Z58" i="4" a="1"/>
  <c r="Z58" i="4" s="1"/>
  <c r="AA58" i="4" a="1"/>
  <c r="AA58" i="4" s="1"/>
  <c r="AB58" i="4" a="1"/>
  <c r="AB58" i="4" s="1"/>
  <c r="AC58" i="4" a="1"/>
  <c r="AC58" i="4" s="1"/>
  <c r="AG58" i="4" a="1"/>
  <c r="AG58" i="4" s="1"/>
  <c r="AH58" i="4" a="1"/>
  <c r="AH58" i="4" s="1"/>
  <c r="AI58" i="4" a="1"/>
  <c r="AI58" i="4" s="1"/>
  <c r="AJ58" i="4" a="1"/>
  <c r="AJ58" i="4" s="1"/>
  <c r="AM58" i="4" a="1"/>
  <c r="AM58" i="4" s="1"/>
  <c r="AN58" i="4" a="1"/>
  <c r="AN58" i="4" s="1"/>
  <c r="AO58" i="4" a="1"/>
  <c r="AO58" i="4" s="1"/>
  <c r="AS58" i="4" a="1"/>
  <c r="AS58" i="4" s="1"/>
  <c r="AT58" i="4" a="1"/>
  <c r="AT58" i="4" s="1"/>
  <c r="AX58" i="4" a="1"/>
  <c r="AX58" i="4" s="1"/>
  <c r="AY58" i="4" a="1"/>
  <c r="AY58" i="4" s="1"/>
  <c r="AZ58" i="4" a="1"/>
  <c r="AZ58" i="4" s="1"/>
  <c r="BA58" i="4" a="1"/>
  <c r="BA58" i="4" s="1"/>
  <c r="BB58" i="4" a="1"/>
  <c r="BB58" i="4" s="1"/>
  <c r="BC58" i="4" a="1"/>
  <c r="BC58" i="4" s="1"/>
  <c r="BD58" i="4" a="1"/>
  <c r="BD58" i="4" s="1"/>
  <c r="BE58" i="4" a="1"/>
  <c r="BE58" i="4" s="1"/>
  <c r="BF58" i="4" a="1"/>
  <c r="BF58" i="4" s="1"/>
  <c r="H59" i="4" a="1"/>
  <c r="H59" i="4" s="1"/>
  <c r="L59" i="4" a="1"/>
  <c r="L59" i="4" s="1"/>
  <c r="M59" i="4" a="1"/>
  <c r="M59" i="4" s="1"/>
  <c r="N59" i="4" a="1"/>
  <c r="N59" i="4" s="1"/>
  <c r="O59" i="4" a="1"/>
  <c r="O59" i="4" s="1"/>
  <c r="P59" i="4" a="1"/>
  <c r="P59" i="4" s="1"/>
  <c r="R59" i="4" a="1"/>
  <c r="R59" i="4" s="1"/>
  <c r="S59" i="4" a="1"/>
  <c r="S59" i="4" s="1"/>
  <c r="T59" i="4" a="1"/>
  <c r="T59" i="4" s="1"/>
  <c r="U59" i="4" a="1"/>
  <c r="U59" i="4" s="1"/>
  <c r="V59" i="4" a="1"/>
  <c r="V59" i="4" s="1"/>
  <c r="W59" i="4" a="1"/>
  <c r="W59" i="4" s="1"/>
  <c r="X59" i="4" a="1"/>
  <c r="X59" i="4" s="1"/>
  <c r="Y59" i="4" a="1"/>
  <c r="Y59" i="4" s="1"/>
  <c r="Z59" i="4" a="1"/>
  <c r="Z59" i="4" s="1"/>
  <c r="AA59" i="4" a="1"/>
  <c r="AA59" i="4" s="1"/>
  <c r="AB59" i="4" a="1"/>
  <c r="AB59" i="4" s="1"/>
  <c r="AC59" i="4" a="1"/>
  <c r="AC59" i="4" s="1"/>
  <c r="AG59" i="4" a="1"/>
  <c r="AG59" i="4" s="1"/>
  <c r="AH59" i="4" a="1"/>
  <c r="AH59" i="4" s="1"/>
  <c r="AI59" i="4" a="1"/>
  <c r="AI59" i="4" s="1"/>
  <c r="AJ59" i="4" a="1"/>
  <c r="AJ59" i="4" s="1"/>
  <c r="AM59" i="4" a="1"/>
  <c r="AM59" i="4" s="1"/>
  <c r="AN59" i="4" a="1"/>
  <c r="AN59" i="4" s="1"/>
  <c r="AO59" i="4" a="1"/>
  <c r="AO59" i="4" s="1"/>
  <c r="AS59" i="4" a="1"/>
  <c r="AS59" i="4" s="1"/>
  <c r="AT59" i="4" a="1"/>
  <c r="AT59" i="4" s="1"/>
  <c r="AX59" i="4" a="1"/>
  <c r="AX59" i="4" s="1"/>
  <c r="AY59" i="4" a="1"/>
  <c r="AY59" i="4" s="1"/>
  <c r="AZ59" i="4" a="1"/>
  <c r="AZ59" i="4" s="1"/>
  <c r="BA59" i="4" a="1"/>
  <c r="BA59" i="4" s="1"/>
  <c r="BB59" i="4" a="1"/>
  <c r="BB59" i="4" s="1"/>
  <c r="BC59" i="4" a="1"/>
  <c r="BC59" i="4" s="1"/>
  <c r="BD59" i="4" a="1"/>
  <c r="BD59" i="4" s="1"/>
  <c r="BE59" i="4" a="1"/>
  <c r="BE59" i="4" s="1"/>
  <c r="BF59" i="4" a="1"/>
  <c r="BF59" i="4" s="1"/>
  <c r="H60" i="4" a="1"/>
  <c r="H60" i="4" s="1"/>
  <c r="L60" i="4" a="1"/>
  <c r="L60" i="4" s="1"/>
  <c r="M60" i="4" a="1"/>
  <c r="M60" i="4" s="1"/>
  <c r="N60" i="4" a="1"/>
  <c r="N60" i="4" s="1"/>
  <c r="O60" i="4" a="1"/>
  <c r="O60" i="4" s="1"/>
  <c r="P60" i="4" a="1"/>
  <c r="P60" i="4" s="1"/>
  <c r="R60" i="4" a="1"/>
  <c r="R60" i="4" s="1"/>
  <c r="S60" i="4" a="1"/>
  <c r="S60" i="4" s="1"/>
  <c r="T60" i="4" a="1"/>
  <c r="T60" i="4" s="1"/>
  <c r="U60" i="4" a="1"/>
  <c r="U60" i="4" s="1"/>
  <c r="V60" i="4" a="1"/>
  <c r="V60" i="4" s="1"/>
  <c r="W60" i="4" a="1"/>
  <c r="W60" i="4" s="1"/>
  <c r="X60" i="4" a="1"/>
  <c r="X60" i="4" s="1"/>
  <c r="Y60" i="4" a="1"/>
  <c r="Y60" i="4" s="1"/>
  <c r="Z60" i="4" a="1"/>
  <c r="Z60" i="4" s="1"/>
  <c r="AA60" i="4" a="1"/>
  <c r="AA60" i="4" s="1"/>
  <c r="AB60" i="4" a="1"/>
  <c r="AB60" i="4" s="1"/>
  <c r="AC60" i="4" a="1"/>
  <c r="AC60" i="4" s="1"/>
  <c r="AG60" i="4" a="1"/>
  <c r="AG60" i="4" s="1"/>
  <c r="AH60" i="4" a="1"/>
  <c r="AH60" i="4" s="1"/>
  <c r="AI60" i="4" a="1"/>
  <c r="AI60" i="4" s="1"/>
  <c r="AJ60" i="4" a="1"/>
  <c r="AJ60" i="4" s="1"/>
  <c r="AM60" i="4" a="1"/>
  <c r="AM60" i="4" s="1"/>
  <c r="AN60" i="4" a="1"/>
  <c r="AN60" i="4" s="1"/>
  <c r="AO60" i="4" a="1"/>
  <c r="AO60" i="4" s="1"/>
  <c r="AS60" i="4" a="1"/>
  <c r="AS60" i="4" s="1"/>
  <c r="AT60" i="4" a="1"/>
  <c r="AT60" i="4" s="1"/>
  <c r="AX60" i="4" a="1"/>
  <c r="AX60" i="4" s="1"/>
  <c r="AY60" i="4" a="1"/>
  <c r="AY60" i="4" s="1"/>
  <c r="AZ60" i="4" a="1"/>
  <c r="AZ60" i="4" s="1"/>
  <c r="BA60" i="4" a="1"/>
  <c r="BA60" i="4" s="1"/>
  <c r="BB60" i="4" a="1"/>
  <c r="BB60" i="4" s="1"/>
  <c r="BC60" i="4" a="1"/>
  <c r="BC60" i="4" s="1"/>
  <c r="BD60" i="4" a="1"/>
  <c r="BD60" i="4" s="1"/>
  <c r="BE60" i="4" a="1"/>
  <c r="BE60" i="4" s="1"/>
  <c r="BF60" i="4" a="1"/>
  <c r="BF60" i="4" s="1"/>
  <c r="BJ67" i="4"/>
  <c r="BJ61" i="4"/>
  <c r="BJ51" i="4"/>
  <c r="BJ45" i="4"/>
  <c r="BJ22" i="4"/>
  <c r="BJ14" i="4"/>
  <c r="BI7" i="4"/>
  <c r="BI9" i="4" a="1"/>
  <c r="BI9" i="4" s="1"/>
  <c r="BI11" i="4" a="1"/>
  <c r="BI11" i="4" s="1"/>
  <c r="BI12" i="4" a="1"/>
  <c r="BI12" i="4" s="1"/>
  <c r="BI13" i="4" a="1"/>
  <c r="BI13" i="4" s="1"/>
  <c r="BI16" i="4" a="1"/>
  <c r="BI16" i="4" s="1"/>
  <c r="BI18" i="4" a="1"/>
  <c r="BI18" i="4" s="1"/>
  <c r="BI19" i="4" a="1"/>
  <c r="BI19" i="4" s="1"/>
  <c r="BI20" i="4" a="1"/>
  <c r="BI20" i="4" s="1"/>
  <c r="BI21" i="4" a="1"/>
  <c r="BI21" i="4" s="1"/>
  <c r="BI52" i="4" a="1"/>
  <c r="BI52" i="4" s="1"/>
  <c r="BI56" i="4" a="1"/>
  <c r="BI56" i="4" s="1"/>
  <c r="BI57" i="4" a="1"/>
  <c r="BI57" i="4" s="1"/>
  <c r="BI58" i="4" a="1"/>
  <c r="BI58" i="4" s="1"/>
  <c r="BI59" i="4" a="1"/>
  <c r="BI59" i="4" s="1"/>
  <c r="BI60" i="4" a="1"/>
  <c r="BI60" i="4" s="1"/>
  <c r="AP79" i="1" l="1"/>
  <c r="AQ79" i="1" s="1"/>
  <c r="AP77" i="1" l="1"/>
  <c r="AP78" i="1"/>
  <c r="AQ77" i="1" l="1"/>
  <c r="AQ78" i="1"/>
  <c r="E60" i="4" a="1"/>
  <c r="E60" i="4" s="1"/>
  <c r="E59" i="4" a="1"/>
  <c r="E59" i="4" s="1"/>
  <c r="E58" i="4" a="1"/>
  <c r="E58" i="4" s="1"/>
  <c r="E57" i="4" a="1"/>
  <c r="E57" i="4" s="1"/>
  <c r="E56" i="4" a="1"/>
  <c r="E56" i="4" s="1"/>
  <c r="E52" i="4" a="1"/>
  <c r="E52" i="4" s="1"/>
  <c r="E21" i="4" a="1"/>
  <c r="E21" i="4" s="1"/>
  <c r="E20" i="4" a="1"/>
  <c r="E20" i="4" s="1"/>
  <c r="E19" i="4" a="1"/>
  <c r="E19" i="4" s="1"/>
  <c r="E18" i="4" a="1"/>
  <c r="E18" i="4" s="1"/>
  <c r="E16" i="4" a="1"/>
  <c r="E16" i="4" s="1"/>
  <c r="E13" i="4" a="1"/>
  <c r="E13" i="4" s="1"/>
  <c r="E12" i="4" a="1"/>
  <c r="E12" i="4" s="1"/>
  <c r="E11" i="4" a="1"/>
  <c r="E11" i="4" s="1"/>
  <c r="E9" i="4" a="1"/>
  <c r="E9" i="4" s="1"/>
  <c r="E7" i="4"/>
  <c r="BJ11" i="4"/>
  <c r="G11" i="4" a="1"/>
  <c r="G11" i="4" s="1"/>
  <c r="F11" i="4" a="1"/>
  <c r="F11" i="4" s="1"/>
  <c r="C11" i="4" a="1"/>
  <c r="C11" i="4" s="1"/>
  <c r="AP69" i="1" l="1"/>
  <c r="AQ69" i="1" s="1"/>
  <c r="BJ63" i="4" l="1"/>
  <c r="AP80" i="1"/>
  <c r="AQ80" i="1" l="1"/>
  <c r="BJ12" i="4" l="1"/>
  <c r="BJ13" i="4"/>
  <c r="BJ16" i="4"/>
  <c r="BJ18" i="4"/>
  <c r="BJ19" i="4"/>
  <c r="BJ20" i="4"/>
  <c r="BJ21" i="4"/>
  <c r="BJ24" i="4"/>
  <c r="BJ27" i="4"/>
  <c r="BJ25" i="4"/>
  <c r="BJ26" i="4"/>
  <c r="BJ28" i="4"/>
  <c r="BJ29" i="4"/>
  <c r="BJ30" i="4"/>
  <c r="BJ31" i="4"/>
  <c r="BJ32" i="4"/>
  <c r="BJ33" i="4"/>
  <c r="BJ34" i="4"/>
  <c r="BJ35" i="4"/>
  <c r="BJ39" i="4"/>
  <c r="BJ40" i="4"/>
  <c r="BJ41" i="4"/>
  <c r="BJ42" i="4"/>
  <c r="BJ46" i="4"/>
  <c r="BJ47" i="4"/>
  <c r="BJ52" i="4"/>
  <c r="BJ56" i="4"/>
  <c r="BJ57" i="4"/>
  <c r="BJ58" i="4"/>
  <c r="BJ59" i="4"/>
  <c r="BJ60" i="4"/>
  <c r="BJ62" i="4"/>
  <c r="BJ64" i="4"/>
  <c r="BJ9" i="4"/>
  <c r="C7" i="4"/>
  <c r="F7" i="4"/>
  <c r="BF7" i="4"/>
  <c r="C9" i="4" a="1"/>
  <c r="C9" i="4" s="1"/>
  <c r="F9" i="4" a="1"/>
  <c r="F9" i="4" s="1"/>
  <c r="G9" i="4" a="1"/>
  <c r="G9" i="4" s="1"/>
  <c r="C12" i="4" a="1"/>
  <c r="C12" i="4" s="1"/>
  <c r="F12" i="4" a="1"/>
  <c r="F12" i="4" s="1"/>
  <c r="G12" i="4" a="1"/>
  <c r="G12" i="4" s="1"/>
  <c r="C13" i="4" a="1"/>
  <c r="C13" i="4" s="1"/>
  <c r="F13" i="4" a="1"/>
  <c r="F13" i="4" s="1"/>
  <c r="G13" i="4" a="1"/>
  <c r="G13" i="4" s="1"/>
  <c r="G16" i="4" a="1"/>
  <c r="G16" i="4" s="1"/>
  <c r="C18" i="4" a="1"/>
  <c r="C18" i="4" s="1"/>
  <c r="F18" i="4" a="1"/>
  <c r="F18" i="4" s="1"/>
  <c r="G18" i="4" a="1"/>
  <c r="G18" i="4" s="1"/>
  <c r="C19" i="4" a="1"/>
  <c r="C19" i="4" s="1"/>
  <c r="F19" i="4" a="1"/>
  <c r="F19" i="4" s="1"/>
  <c r="G19" i="4" a="1"/>
  <c r="G19" i="4" s="1"/>
  <c r="C20" i="4" a="1"/>
  <c r="C20" i="4" s="1"/>
  <c r="F20" i="4" a="1"/>
  <c r="F20" i="4" s="1"/>
  <c r="G20" i="4" a="1"/>
  <c r="G20" i="4" s="1"/>
  <c r="C21" i="4" a="1"/>
  <c r="C21" i="4" s="1"/>
  <c r="F21" i="4" a="1"/>
  <c r="F21" i="4" s="1"/>
  <c r="G21" i="4" a="1"/>
  <c r="G21" i="4" s="1"/>
  <c r="C52" i="4" a="1"/>
  <c r="C52" i="4" s="1"/>
  <c r="G52" i="4" a="1"/>
  <c r="G52" i="4" s="1"/>
  <c r="C56" i="4" a="1"/>
  <c r="C56" i="4" s="1"/>
  <c r="F56" i="4" a="1"/>
  <c r="F56" i="4" s="1"/>
  <c r="G56" i="4" a="1"/>
  <c r="G56" i="4" s="1"/>
  <c r="C57" i="4" a="1"/>
  <c r="C57" i="4" s="1"/>
  <c r="F57" i="4" a="1"/>
  <c r="F57" i="4" s="1"/>
  <c r="G57" i="4" a="1"/>
  <c r="G57" i="4" s="1"/>
  <c r="C58" i="4" a="1"/>
  <c r="C58" i="4" s="1"/>
  <c r="F58" i="4" a="1"/>
  <c r="F58" i="4" s="1"/>
  <c r="G58" i="4" a="1"/>
  <c r="G58" i="4" s="1"/>
  <c r="C59" i="4" a="1"/>
  <c r="C59" i="4" s="1"/>
  <c r="F59" i="4" a="1"/>
  <c r="F59" i="4" s="1"/>
  <c r="G59" i="4" a="1"/>
  <c r="G59" i="4" s="1"/>
  <c r="C60" i="4" a="1"/>
  <c r="C60" i="4" s="1"/>
  <c r="F60" i="4" a="1"/>
  <c r="F60" i="4" s="1"/>
  <c r="G60" i="4" a="1"/>
  <c r="G60" i="4" s="1"/>
  <c r="AP37" i="1" l="1"/>
  <c r="AQ37" i="1" s="1"/>
  <c r="AP70" i="1" l="1"/>
  <c r="AQ70" i="1" s="1"/>
  <c r="Q102" i="1" l="1"/>
  <c r="AN102" i="1" l="1"/>
  <c r="AP9" i="1" l="1"/>
  <c r="AQ9" i="1" s="1"/>
  <c r="AP13" i="1" l="1"/>
  <c r="AQ13" i="1" s="1"/>
  <c r="AP7" i="1" l="1"/>
  <c r="AQ7" i="1" s="1"/>
  <c r="AP30" i="1"/>
  <c r="AQ30" i="1" s="1"/>
  <c r="AP82" i="1" l="1"/>
  <c r="AP81" i="1"/>
  <c r="AQ81" i="1" l="1"/>
  <c r="AQ82" i="1"/>
  <c r="AP31" i="1"/>
  <c r="AQ31" i="1" l="1"/>
  <c r="AF125" i="1"/>
  <c r="AF123" i="1"/>
  <c r="AF121" i="1"/>
  <c r="AP17" i="1" l="1"/>
  <c r="AQ17" i="1" l="1"/>
  <c r="AP39" i="1"/>
  <c r="AQ39" i="1" s="1"/>
  <c r="AP40" i="1"/>
  <c r="AQ40" i="1" s="1"/>
  <c r="AP73" i="1" l="1"/>
  <c r="AQ73" i="1" s="1"/>
  <c r="AP72" i="1"/>
  <c r="AQ72" i="1" s="1"/>
  <c r="AP19" i="1"/>
  <c r="AP63" i="1"/>
  <c r="AP83" i="1"/>
  <c r="AQ83" i="1" l="1"/>
  <c r="AQ19" i="1"/>
  <c r="AQ63" i="1"/>
  <c r="AP84" i="1"/>
  <c r="AQ84" i="1" s="1"/>
  <c r="AP85" i="1"/>
  <c r="AQ85" i="1" s="1"/>
  <c r="AP36" i="1"/>
  <c r="AQ36" i="1" s="1"/>
  <c r="AP8" i="1" l="1"/>
  <c r="AQ8" i="1" s="1"/>
  <c r="AM102" i="1"/>
  <c r="T102" i="1" l="1"/>
  <c r="S102" i="1"/>
  <c r="R102" i="1"/>
  <c r="AP14" i="1"/>
  <c r="AQ14" i="1" s="1"/>
  <c r="AP71" i="1"/>
  <c r="AQ71" i="1" s="1"/>
  <c r="AP64" i="1"/>
  <c r="AQ64" i="1" s="1"/>
  <c r="AP67" i="1"/>
  <c r="AQ67" i="1" s="1"/>
  <c r="P102" i="1"/>
  <c r="AP62" i="1"/>
  <c r="AQ62" i="1" s="1"/>
  <c r="AP58" i="1"/>
  <c r="AQ58" i="1" s="1"/>
  <c r="M102" i="1"/>
  <c r="AP29" i="1"/>
  <c r="AQ29" i="1" s="1"/>
  <c r="AP46" i="1"/>
  <c r="AQ46" i="1" s="1"/>
  <c r="AP27" i="1"/>
  <c r="AQ27" i="1" s="1"/>
  <c r="K102" i="1"/>
  <c r="AP48" i="1"/>
  <c r="AQ48" i="1" s="1"/>
  <c r="AP60" i="1"/>
  <c r="AQ60" i="1" s="1"/>
  <c r="AP54" i="1"/>
  <c r="AQ54" i="1" s="1"/>
  <c r="AP55" i="1"/>
  <c r="AQ55" i="1" s="1"/>
  <c r="AP74" i="1"/>
  <c r="AQ74" i="1" s="1"/>
  <c r="AP35" i="1" l="1"/>
  <c r="AQ35" i="1" s="1"/>
  <c r="AP45" i="1"/>
  <c r="AQ45" i="1" s="1"/>
  <c r="AP53" i="1"/>
  <c r="AQ53" i="1" s="1"/>
  <c r="AP33" i="1"/>
  <c r="AQ33" i="1" s="1"/>
  <c r="AP20" i="1"/>
  <c r="AQ20" i="1" s="1"/>
  <c r="W103" i="1"/>
  <c r="AP57" i="1"/>
  <c r="AQ57" i="1" s="1"/>
  <c r="AP93" i="1"/>
  <c r="AQ93" i="1" s="1"/>
  <c r="AP97" i="1"/>
  <c r="AQ97" i="1" s="1"/>
  <c r="AP96" i="1"/>
  <c r="AQ96" i="1" s="1"/>
  <c r="AP92" i="1"/>
  <c r="AQ92" i="1" s="1"/>
  <c r="AP91" i="1"/>
  <c r="AQ91" i="1" s="1"/>
  <c r="AP90" i="1"/>
  <c r="AQ90" i="1" s="1"/>
  <c r="AP59" i="1"/>
  <c r="AQ59" i="1" s="1"/>
  <c r="AP87" i="1"/>
  <c r="AQ87" i="1" s="1"/>
  <c r="AP98" i="1"/>
  <c r="AQ98" i="1" s="1"/>
  <c r="AP66" i="1"/>
  <c r="AQ66" i="1" s="1"/>
  <c r="AP99" i="1"/>
  <c r="AQ99" i="1" s="1"/>
  <c r="AP94" i="1"/>
  <c r="AQ94" i="1" s="1"/>
  <c r="AP89" i="1"/>
  <c r="AQ89" i="1" s="1"/>
  <c r="AP86" i="1"/>
  <c r="AQ86" i="1" s="1"/>
  <c r="AP88" i="1"/>
  <c r="AQ88" i="1" s="1"/>
  <c r="AP61" i="1"/>
  <c r="AQ61" i="1" s="1"/>
  <c r="AP51" i="1"/>
  <c r="AQ51" i="1" s="1"/>
  <c r="AP52" i="1"/>
  <c r="AQ52" i="1" s="1"/>
  <c r="AP50" i="1"/>
  <c r="AQ50" i="1" s="1"/>
  <c r="AP68" i="1"/>
  <c r="AQ68" i="1" s="1"/>
  <c r="AP56" i="1"/>
  <c r="AQ56" i="1" s="1"/>
  <c r="AP75" i="1"/>
  <c r="AQ75" i="1" s="1"/>
  <c r="AP10" i="1"/>
  <c r="AQ10" i="1" s="1"/>
  <c r="AL6" i="1" l="1"/>
  <c r="AM6" i="1" s="1"/>
  <c r="AP34" i="1"/>
  <c r="AQ34" i="1" s="1"/>
  <c r="AP65" i="1"/>
  <c r="AQ65" i="1" s="1"/>
  <c r="AP22" i="1"/>
  <c r="AQ22" i="1" s="1"/>
  <c r="AP15" i="1"/>
  <c r="AQ15" i="1" s="1"/>
  <c r="AP21" i="1"/>
  <c r="AQ21" i="1" s="1"/>
  <c r="AP49" i="1"/>
  <c r="AQ49" i="1" s="1"/>
  <c r="AP38" i="1"/>
  <c r="AQ38" i="1" s="1"/>
  <c r="AA7" i="1" l="1"/>
  <c r="AB7" i="1" s="1"/>
  <c r="AA13" i="1"/>
  <c r="AB13" i="1" s="1"/>
  <c r="AA9" i="1"/>
  <c r="AB9" i="1" s="1"/>
  <c r="AA19" i="1"/>
  <c r="AB19" i="1" s="1"/>
  <c r="AA21" i="1"/>
  <c r="AB21" i="1" s="1"/>
  <c r="AB4" i="1" l="1"/>
  <c r="G108" i="9"/>
</calcChain>
</file>

<file path=xl/sharedStrings.xml><?xml version="1.0" encoding="utf-8"?>
<sst xmlns="http://schemas.openxmlformats.org/spreadsheetml/2006/main" count="3504" uniqueCount="378">
  <si>
    <t>-</t>
  </si>
  <si>
    <t>Loïc</t>
  </si>
  <si>
    <t>Jaype</t>
  </si>
  <si>
    <t>Total</t>
  </si>
  <si>
    <t>1er</t>
  </si>
  <si>
    <t>Fabio</t>
  </si>
  <si>
    <t>Maud</t>
  </si>
  <si>
    <t>Marilyn</t>
  </si>
  <si>
    <t>Marie</t>
  </si>
  <si>
    <t>11 j</t>
  </si>
  <si>
    <t>14 j</t>
  </si>
  <si>
    <t>Aurélien</t>
  </si>
  <si>
    <t>13 j</t>
  </si>
  <si>
    <t>12 j</t>
  </si>
  <si>
    <t>Nbre joueurs</t>
  </si>
  <si>
    <t>MOY.</t>
  </si>
  <si>
    <t>Zven</t>
  </si>
  <si>
    <t>2e</t>
  </si>
  <si>
    <t>3e</t>
  </si>
  <si>
    <t>4e</t>
  </si>
  <si>
    <t>5e</t>
  </si>
  <si>
    <t>6e</t>
  </si>
  <si>
    <t>7e</t>
  </si>
  <si>
    <t>9e</t>
  </si>
  <si>
    <t>10e</t>
  </si>
  <si>
    <t>11e</t>
  </si>
  <si>
    <t>Parties mensuelles</t>
  </si>
  <si>
    <t>Sept</t>
  </si>
  <si>
    <t>Oct</t>
  </si>
  <si>
    <t>Nov</t>
  </si>
  <si>
    <t>Dec</t>
  </si>
  <si>
    <t>12e</t>
  </si>
  <si>
    <t>13e</t>
  </si>
  <si>
    <t>Jédy</t>
  </si>
  <si>
    <t>Jan</t>
  </si>
  <si>
    <t>Mars</t>
  </si>
  <si>
    <t>Avril</t>
  </si>
  <si>
    <t>14e</t>
  </si>
  <si>
    <t>Mai</t>
  </si>
  <si>
    <t>Sylvain</t>
  </si>
  <si>
    <t>Coef.</t>
  </si>
  <si>
    <t>Marion</t>
  </si>
  <si>
    <t>Elise</t>
  </si>
  <si>
    <t>9 j</t>
  </si>
  <si>
    <t>8 j</t>
  </si>
  <si>
    <t>Rom</t>
  </si>
  <si>
    <t>8e</t>
  </si>
  <si>
    <t>Steven</t>
  </si>
  <si>
    <t>Flora</t>
  </si>
  <si>
    <t>Q</t>
  </si>
  <si>
    <t>Oliv</t>
  </si>
  <si>
    <t>Aldo</t>
  </si>
  <si>
    <t>Arnaud</t>
  </si>
  <si>
    <t>16e</t>
  </si>
  <si>
    <t>S01</t>
  </si>
  <si>
    <t>S02</t>
  </si>
  <si>
    <t>S03</t>
  </si>
  <si>
    <t>S04</t>
  </si>
  <si>
    <t>Vict.</t>
  </si>
  <si>
    <t>Participation</t>
  </si>
  <si>
    <t>Moyenne</t>
  </si>
  <si>
    <t>Dany</t>
  </si>
  <si>
    <t>Jérome</t>
  </si>
  <si>
    <t>Tom</t>
  </si>
  <si>
    <t>Tonio</t>
  </si>
  <si>
    <t>Historique</t>
  </si>
  <si>
    <t>Marie-Cécile</t>
  </si>
  <si>
    <t>15e</t>
  </si>
  <si>
    <t>Isa</t>
  </si>
  <si>
    <t>Francky</t>
  </si>
  <si>
    <t>Vainqueurs différents</t>
  </si>
  <si>
    <t>Bruno</t>
  </si>
  <si>
    <t>Julie</t>
  </si>
  <si>
    <t>17e</t>
  </si>
  <si>
    <t>Olivier</t>
  </si>
  <si>
    <t>S05</t>
  </si>
  <si>
    <t>Juin</t>
  </si>
  <si>
    <t>Vince</t>
  </si>
  <si>
    <t>Cédric1</t>
  </si>
  <si>
    <t>Franck (JP)</t>
  </si>
  <si>
    <r>
      <t xml:space="preserve">Cp 2010 - </t>
    </r>
    <r>
      <rPr>
        <b/>
        <sz val="11"/>
        <color theme="1"/>
        <rFont val="Calibri"/>
        <family val="2"/>
        <scheme val="minor"/>
      </rPr>
      <t>ROBIN</t>
    </r>
  </si>
  <si>
    <r>
      <t xml:space="preserve">Ch 2010 - </t>
    </r>
    <r>
      <rPr>
        <b/>
        <sz val="11"/>
        <color theme="1"/>
        <rFont val="Calibri"/>
        <family val="2"/>
        <scheme val="minor"/>
      </rPr>
      <t>FRED</t>
    </r>
  </si>
  <si>
    <r>
      <t xml:space="preserve">Ch 2009 - </t>
    </r>
    <r>
      <rPr>
        <b/>
        <sz val="11"/>
        <color theme="1"/>
        <rFont val="Calibri"/>
        <family val="2"/>
        <scheme val="minor"/>
      </rPr>
      <t>DAMS</t>
    </r>
  </si>
  <si>
    <r>
      <t xml:space="preserve">Cp 2009 - </t>
    </r>
    <r>
      <rPr>
        <b/>
        <sz val="11"/>
        <color theme="1"/>
        <rFont val="Calibri"/>
        <family val="2"/>
        <scheme val="minor"/>
      </rPr>
      <t>CYRILLE</t>
    </r>
  </si>
  <si>
    <r>
      <t xml:space="preserve">Cp 2008 - </t>
    </r>
    <r>
      <rPr>
        <b/>
        <sz val="11"/>
        <color theme="1"/>
        <rFont val="Calibri"/>
        <family val="2"/>
        <scheme val="minor"/>
      </rPr>
      <t>SEB</t>
    </r>
  </si>
  <si>
    <r>
      <t xml:space="preserve">Ch 2008 - </t>
    </r>
    <r>
      <rPr>
        <b/>
        <sz val="11"/>
        <color theme="1"/>
        <rFont val="Calibri"/>
        <family val="2"/>
        <scheme val="minor"/>
      </rPr>
      <t>YANN</t>
    </r>
  </si>
  <si>
    <r>
      <t xml:space="preserve">Cp 2007 - </t>
    </r>
    <r>
      <rPr>
        <b/>
        <i/>
        <sz val="11"/>
        <color theme="1"/>
        <rFont val="Calibri"/>
        <family val="2"/>
        <scheme val="minor"/>
      </rPr>
      <t>Non jouée</t>
    </r>
  </si>
  <si>
    <r>
      <t xml:space="preserve">Ch 2007 - </t>
    </r>
    <r>
      <rPr>
        <b/>
        <sz val="11"/>
        <color theme="1"/>
        <rFont val="Calibri"/>
        <family val="2"/>
        <scheme val="minor"/>
      </rPr>
      <t>BOBOS</t>
    </r>
  </si>
  <si>
    <t>COUPE MPT</t>
  </si>
  <si>
    <t>Championnat MPT</t>
  </si>
  <si>
    <t>Nombre de victoires en tournoi</t>
  </si>
  <si>
    <t>Armoire aux trophées</t>
  </si>
  <si>
    <t>Anthony</t>
  </si>
  <si>
    <t>Loïc (Zinc)</t>
  </si>
  <si>
    <t>joueurs/partie</t>
  </si>
  <si>
    <t>Biko</t>
  </si>
  <si>
    <t>Corinne</t>
  </si>
  <si>
    <r>
      <t xml:space="preserve">Ch 2011 -  </t>
    </r>
    <r>
      <rPr>
        <b/>
        <sz val="11"/>
        <color theme="1"/>
        <rFont val="Calibri"/>
        <family val="2"/>
        <scheme val="minor"/>
      </rPr>
      <t>ROBIN</t>
    </r>
  </si>
  <si>
    <r>
      <t xml:space="preserve">Cp 2011 -  </t>
    </r>
    <r>
      <rPr>
        <b/>
        <sz val="11"/>
        <color theme="1"/>
        <rFont val="Calibri"/>
        <family val="2"/>
        <scheme val="minor"/>
      </rPr>
      <t>PILOU</t>
    </r>
  </si>
  <si>
    <t>S06</t>
  </si>
  <si>
    <t>Thomas J.</t>
  </si>
  <si>
    <t>Août</t>
  </si>
  <si>
    <t>BOBOS</t>
  </si>
  <si>
    <t>DAMS</t>
  </si>
  <si>
    <t>CYRILLE</t>
  </si>
  <si>
    <t>FLORA</t>
  </si>
  <si>
    <t>FD</t>
  </si>
  <si>
    <t>FRANCKY</t>
  </si>
  <si>
    <t>FRED</t>
  </si>
  <si>
    <t>HUGO</t>
  </si>
  <si>
    <t>ISA</t>
  </si>
  <si>
    <t>JON</t>
  </si>
  <si>
    <t>JULIE</t>
  </si>
  <si>
    <t>MARION</t>
  </si>
  <si>
    <t>OLIV</t>
  </si>
  <si>
    <t>PILOU</t>
  </si>
  <si>
    <t>ROMAIN</t>
  </si>
  <si>
    <t>THOMAS J.</t>
  </si>
  <si>
    <t>TOMY</t>
  </si>
  <si>
    <t>G</t>
  </si>
  <si>
    <t>P</t>
  </si>
  <si>
    <t>DJOH</t>
  </si>
  <si>
    <t>TOTAL</t>
  </si>
  <si>
    <t>FINALE</t>
  </si>
  <si>
    <t>joueurs à 3 victoires</t>
  </si>
  <si>
    <t>joueurs à 2 victoires</t>
  </si>
  <si>
    <t>joueurs à 1 victoires</t>
  </si>
  <si>
    <t>FREDOUILLE</t>
  </si>
  <si>
    <t>CORINNE</t>
  </si>
  <si>
    <t>MAT</t>
  </si>
  <si>
    <t>GEOFFROY</t>
  </si>
  <si>
    <t>ELISA</t>
  </si>
  <si>
    <t>Geoffroy</t>
  </si>
  <si>
    <t>Elisa</t>
  </si>
  <si>
    <t>S07</t>
  </si>
  <si>
    <t>OLIVIER</t>
  </si>
  <si>
    <t>BOUNTYS - Total</t>
  </si>
  <si>
    <r>
      <t xml:space="preserve">Cp 2012 -  </t>
    </r>
    <r>
      <rPr>
        <b/>
        <sz val="11"/>
        <color theme="1"/>
        <rFont val="Calibri"/>
        <family val="2"/>
        <scheme val="minor"/>
      </rPr>
      <t>DJOH</t>
    </r>
  </si>
  <si>
    <r>
      <t xml:space="preserve">Ch 2012 -  </t>
    </r>
    <r>
      <rPr>
        <b/>
        <sz val="11"/>
        <color theme="1"/>
        <rFont val="Calibri"/>
        <family val="2"/>
        <scheme val="minor"/>
      </rPr>
      <t>DAMS</t>
    </r>
  </si>
  <si>
    <t>SAISON 6</t>
  </si>
  <si>
    <t>SAISON 7</t>
  </si>
  <si>
    <t>FABRICE</t>
  </si>
  <si>
    <t>Cédric J.</t>
  </si>
  <si>
    <t>MAX</t>
  </si>
  <si>
    <t>JOULS</t>
  </si>
  <si>
    <t>FRED S.</t>
  </si>
  <si>
    <t>18e</t>
  </si>
  <si>
    <t>Franck-David</t>
  </si>
  <si>
    <t>Cyrille</t>
  </si>
  <si>
    <t>Dams</t>
  </si>
  <si>
    <t>Hugo</t>
  </si>
  <si>
    <t>Bobos</t>
  </si>
  <si>
    <t>Djoh</t>
  </si>
  <si>
    <t>Fredouille</t>
  </si>
  <si>
    <t>Jonathan</t>
  </si>
  <si>
    <t>Romain</t>
  </si>
  <si>
    <t>Fred</t>
  </si>
  <si>
    <t>Pilou</t>
  </si>
  <si>
    <t>Tomy</t>
  </si>
  <si>
    <t>Cédric V.</t>
  </si>
  <si>
    <t>Thomas (pote de Tomy)</t>
  </si>
  <si>
    <t>Mat</t>
  </si>
  <si>
    <t>Dums</t>
  </si>
  <si>
    <t>Alex</t>
  </si>
  <si>
    <t>Julien S.</t>
  </si>
  <si>
    <t>Parties individuelles jouées :</t>
  </si>
  <si>
    <t>Moyenne de parties par joueur :</t>
  </si>
  <si>
    <t>JUDE</t>
  </si>
  <si>
    <t>Baptiste</t>
  </si>
  <si>
    <t>BAPTISTE</t>
  </si>
  <si>
    <t>GUICHON</t>
  </si>
  <si>
    <t>LISTE JOUEURS BOUNTY</t>
  </si>
  <si>
    <t>Jetons en finale</t>
  </si>
  <si>
    <t>Guichon</t>
  </si>
  <si>
    <t>MALZEVILLE POKER TOUR</t>
  </si>
  <si>
    <t>CEDRIC J.</t>
  </si>
  <si>
    <t>I</t>
  </si>
  <si>
    <t>Toat's</t>
  </si>
  <si>
    <t>TOAT'S</t>
  </si>
  <si>
    <t>ROB</t>
  </si>
  <si>
    <t>Angélique</t>
  </si>
  <si>
    <t>ANGELIQUE</t>
  </si>
  <si>
    <t>Rang / Nbre</t>
  </si>
  <si>
    <t>15 j</t>
  </si>
  <si>
    <t>16 j</t>
  </si>
  <si>
    <t>17 j</t>
  </si>
  <si>
    <t>18 j</t>
  </si>
  <si>
    <t>Matt</t>
  </si>
  <si>
    <t>Célia</t>
  </si>
  <si>
    <t>Lucille</t>
  </si>
  <si>
    <t>Indice et correction</t>
  </si>
  <si>
    <t>ELISE</t>
  </si>
  <si>
    <t>CELIA</t>
  </si>
  <si>
    <t>MATT</t>
  </si>
  <si>
    <t>THOM</t>
  </si>
  <si>
    <t>VINCE</t>
  </si>
  <si>
    <t>LUCILLE</t>
  </si>
  <si>
    <r>
      <t xml:space="preserve">Ch 2013 -  </t>
    </r>
    <r>
      <rPr>
        <b/>
        <sz val="11"/>
        <color theme="1"/>
        <rFont val="Calibri"/>
        <family val="2"/>
        <scheme val="minor"/>
      </rPr>
      <t>DAMS</t>
    </r>
  </si>
  <si>
    <t>III</t>
  </si>
  <si>
    <t>Moy.
Brute</t>
  </si>
  <si>
    <t>S08</t>
  </si>
  <si>
    <t>Jetons
 / joueur</t>
  </si>
  <si>
    <r>
      <t xml:space="preserve">Cp 2013 -  </t>
    </r>
    <r>
      <rPr>
        <b/>
        <sz val="11"/>
        <color theme="1"/>
        <rFont val="Calibri"/>
        <family val="2"/>
        <scheme val="minor"/>
      </rPr>
      <t>FRED S.</t>
    </r>
  </si>
  <si>
    <t>Claude</t>
  </si>
  <si>
    <t>Karl</t>
  </si>
  <si>
    <r>
      <t xml:space="preserve">La répartition des jetons pour la finale se fait au prorata de la moyenne annuelle.
</t>
    </r>
    <r>
      <rPr>
        <b/>
        <sz val="11"/>
        <rFont val="Calibri"/>
        <family val="2"/>
        <scheme val="minor"/>
      </rPr>
      <t>Le tapis minimum est fixé à la moitié du plus gros. Les tapis inférieurs sont complétés jusqu'à ce niveau.</t>
    </r>
  </si>
  <si>
    <r>
      <rPr>
        <b/>
        <sz val="10"/>
        <color theme="1"/>
        <rFont val="Calibri"/>
        <family val="2"/>
        <scheme val="minor"/>
      </rPr>
      <t>Repêché si place restante</t>
    </r>
    <r>
      <rPr>
        <sz val="9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(dans la limite de 18 joueurs)</t>
    </r>
    <r>
      <rPr>
        <sz val="9"/>
        <color theme="1"/>
        <rFont val="Calibri"/>
        <family val="2"/>
        <scheme val="minor"/>
      </rPr>
      <t xml:space="preserve">
Nombre de jetons de départ égal au plus
petit tapis de la partie</t>
    </r>
  </si>
  <si>
    <t>CLAUDE</t>
  </si>
  <si>
    <t>KARL</t>
  </si>
  <si>
    <t>BOUNTYS - duels</t>
  </si>
  <si>
    <t>Rang général</t>
  </si>
  <si>
    <t>Rang cette saison</t>
  </si>
  <si>
    <r>
      <t xml:space="preserve">Colonne </t>
    </r>
    <r>
      <rPr>
        <b/>
        <sz val="9"/>
        <color theme="1"/>
        <rFont val="Calibri"/>
        <family val="2"/>
        <scheme val="minor"/>
      </rPr>
      <t>Q</t>
    </r>
  </si>
  <si>
    <t>Championnat</t>
  </si>
  <si>
    <t>Coupe</t>
  </si>
  <si>
    <t>Total
pts</t>
  </si>
  <si>
    <t>Jude</t>
  </si>
  <si>
    <t>Rob</t>
  </si>
  <si>
    <t>Fred S.</t>
  </si>
  <si>
    <t>Fabrice</t>
  </si>
  <si>
    <t>Seb</t>
  </si>
  <si>
    <t>Yann</t>
  </si>
  <si>
    <t>Thom</t>
  </si>
  <si>
    <t>Dorian</t>
  </si>
  <si>
    <t>Dalila</t>
  </si>
  <si>
    <t>William</t>
  </si>
  <si>
    <t>MATH T.</t>
  </si>
  <si>
    <t>Math T.</t>
  </si>
  <si>
    <t>Base :</t>
  </si>
  <si>
    <t>Total réel :</t>
  </si>
  <si>
    <t>Fév</t>
  </si>
  <si>
    <t>JEAN-PHILIPPE</t>
  </si>
  <si>
    <t>Jean-Philippe</t>
  </si>
  <si>
    <t>Nil</t>
  </si>
  <si>
    <t>NIL</t>
  </si>
  <si>
    <t>FRANCK</t>
  </si>
  <si>
    <t>SAISON 8</t>
  </si>
  <si>
    <t>Eric</t>
  </si>
  <si>
    <t>Logan</t>
  </si>
  <si>
    <t>ERIC</t>
  </si>
  <si>
    <t>LOGAN</t>
  </si>
  <si>
    <t>MATHIAS</t>
  </si>
  <si>
    <t>TOTOCHE</t>
  </si>
  <si>
    <r>
      <t xml:space="preserve">Ch 2014 -  </t>
    </r>
    <r>
      <rPr>
        <b/>
        <sz val="11"/>
        <color theme="1"/>
        <rFont val="Calibri"/>
        <family val="2"/>
        <scheme val="minor"/>
      </rPr>
      <t>FRANCK-DAVID</t>
    </r>
  </si>
  <si>
    <t>S09</t>
  </si>
  <si>
    <r>
      <t xml:space="preserve">Cp 2014 -  </t>
    </r>
    <r>
      <rPr>
        <b/>
        <sz val="11"/>
        <color theme="1"/>
        <rFont val="Calibri"/>
        <family val="2"/>
        <scheme val="minor"/>
      </rPr>
      <t>FRANCK-DAVID</t>
    </r>
  </si>
  <si>
    <t>Nico</t>
  </si>
  <si>
    <t>SAISON 9</t>
  </si>
  <si>
    <t>NICO</t>
  </si>
  <si>
    <t>Mathias</t>
  </si>
  <si>
    <t>Totoche</t>
  </si>
  <si>
    <t>Max</t>
  </si>
  <si>
    <t>Julien D.</t>
  </si>
  <si>
    <t>Date de l'étape</t>
  </si>
  <si>
    <t>Vainqueur</t>
  </si>
  <si>
    <t>Première victoire</t>
  </si>
  <si>
    <t>Dernière victoire</t>
  </si>
  <si>
    <t>Saison</t>
  </si>
  <si>
    <t>En mois</t>
  </si>
  <si>
    <t>En jours</t>
  </si>
  <si>
    <t>depuis la dernière victoire</t>
  </si>
  <si>
    <t>Nombre de parties jouées</t>
  </si>
  <si>
    <t>Nombre de vainqueurs</t>
  </si>
  <si>
    <t>Date de la dernière partie :</t>
  </si>
  <si>
    <t>Franck</t>
  </si>
  <si>
    <t>Jouls</t>
  </si>
  <si>
    <t>Nombre de</t>
  </si>
  <si>
    <t>Victoires</t>
  </si>
  <si>
    <t>2ème</t>
  </si>
  <si>
    <t>3ème</t>
  </si>
  <si>
    <t>2ème place</t>
  </si>
  <si>
    <t>3ème place</t>
  </si>
  <si>
    <t>Podiums</t>
  </si>
  <si>
    <t>Parties jouées</t>
  </si>
  <si>
    <t>Pourcentage de podium</t>
  </si>
  <si>
    <t>Sur le podium</t>
  </si>
  <si>
    <t>Moyenne de joueurs/partie</t>
  </si>
  <si>
    <t>Extra</t>
  </si>
  <si>
    <t>Champion</t>
  </si>
  <si>
    <t>YANN</t>
  </si>
  <si>
    <t>FRANCK
DAVID</t>
  </si>
  <si>
    <t>Nombre
de joueurs</t>
  </si>
  <si>
    <t>HISTORIQUE DU MPT</t>
  </si>
  <si>
    <t>Etapes MPT</t>
  </si>
  <si>
    <t>Etape</t>
  </si>
  <si>
    <t>Menos</t>
  </si>
  <si>
    <t>MENOS</t>
  </si>
  <si>
    <t>Thomas M.</t>
  </si>
  <si>
    <t>Nombre de dernière place</t>
  </si>
  <si>
    <t>Pourcentage de participation</t>
  </si>
  <si>
    <t>Pourcentage de victoire</t>
  </si>
  <si>
    <t>Pourcentage de dernière place</t>
  </si>
  <si>
    <t>Pourcentage de première moitié</t>
  </si>
  <si>
    <t>Pourcentage de premier tiers</t>
  </si>
  <si>
    <t>Pourcentage de 2ème place</t>
  </si>
  <si>
    <t>Pourcentage de 3ème place</t>
  </si>
  <si>
    <t>PODIUMS</t>
  </si>
  <si>
    <t>Placé dans le premier tiers</t>
  </si>
  <si>
    <t>Placé dans la première moitié</t>
  </si>
  <si>
    <t>Nombre de participants</t>
  </si>
  <si>
    <t>Nombre de participations</t>
  </si>
  <si>
    <t>Nombre d'étapes</t>
  </si>
  <si>
    <t>Moyenne de joueurs par partie</t>
  </si>
  <si>
    <t>Moyenne de participations par joueur</t>
  </si>
  <si>
    <t>Rang moyen</t>
  </si>
  <si>
    <t>Moyenne de joueurs / partie</t>
  </si>
  <si>
    <t>STATISTIQUES INTEGRALES DU MPT</t>
  </si>
  <si>
    <t>Classements des plus assidus :</t>
  </si>
  <si>
    <t>Classements des plus présents sur le podium :</t>
  </si>
  <si>
    <t>Classements des plus présents à la dernière place :</t>
  </si>
  <si>
    <t>Classements des plus titrés :</t>
  </si>
  <si>
    <t>Mathieu S.</t>
  </si>
  <si>
    <t>MATHIEU S.</t>
  </si>
  <si>
    <r>
      <rPr>
        <b/>
        <i/>
        <sz val="11"/>
        <color theme="1"/>
        <rFont val="Calibri"/>
        <family val="2"/>
        <scheme val="minor"/>
      </rPr>
      <t>La lecture du tableau se fait verticalement.</t>
    </r>
    <r>
      <rPr>
        <i/>
        <sz val="11"/>
        <color theme="1"/>
        <rFont val="Calibri"/>
        <family val="2"/>
        <scheme val="minor"/>
      </rPr>
      <t xml:space="preserve"> Exemple : Bobos mène 5 à 1 contre Dams.</t>
    </r>
  </si>
  <si>
    <t>Cyril D.</t>
  </si>
  <si>
    <t>CYRIL D.</t>
  </si>
  <si>
    <r>
      <rPr>
        <b/>
        <sz val="10"/>
        <color theme="1"/>
        <rFont val="Calibri"/>
        <family val="2"/>
        <scheme val="minor"/>
      </rPr>
      <t>Qualifié directement pour la finale</t>
    </r>
    <r>
      <rPr>
        <sz val="9"/>
        <color theme="1"/>
        <rFont val="Calibri"/>
        <family val="2"/>
        <scheme val="minor"/>
      </rPr>
      <t xml:space="preserve">
3 étapes disputées (dans la limite de 18 joueurs)</t>
    </r>
  </si>
  <si>
    <t>Placé en moyenne dans les premiers…</t>
  </si>
  <si>
    <t>SAISON 10</t>
  </si>
  <si>
    <r>
      <t xml:space="preserve">Ch 2015 -  </t>
    </r>
    <r>
      <rPr>
        <b/>
        <sz val="11"/>
        <color theme="1"/>
        <rFont val="Calibri"/>
        <family val="2"/>
        <scheme val="minor"/>
      </rPr>
      <t>FRANCK-DAVID</t>
    </r>
  </si>
  <si>
    <t>II</t>
  </si>
  <si>
    <t>S10</t>
  </si>
  <si>
    <t>28-08</t>
  </si>
  <si>
    <t>2015 - 2016</t>
  </si>
  <si>
    <t>MPT Saison 10</t>
  </si>
  <si>
    <r>
      <t xml:space="preserve">Cp 2015 - </t>
    </r>
    <r>
      <rPr>
        <b/>
        <sz val="11"/>
        <color theme="1"/>
        <rFont val="Calibri"/>
        <family val="2"/>
        <scheme val="minor"/>
      </rPr>
      <t>CYRILLE</t>
    </r>
  </si>
  <si>
    <r>
      <t xml:space="preserve">Ch 2016 -  </t>
    </r>
    <r>
      <rPr>
        <b/>
        <sz val="11"/>
        <color theme="1"/>
        <rFont val="Calibri"/>
        <family val="2"/>
        <scheme val="minor"/>
      </rPr>
      <t>. . . . . . .</t>
    </r>
  </si>
  <si>
    <t>25-09</t>
  </si>
  <si>
    <t>? -07</t>
  </si>
  <si>
    <r>
      <rPr>
        <b/>
        <sz val="14"/>
        <color theme="1"/>
        <rFont val="Calibri"/>
        <family val="2"/>
        <scheme val="minor"/>
      </rPr>
      <t>BOBOS - CYRILLE</t>
    </r>
    <r>
      <rPr>
        <sz val="14"/>
        <color theme="1"/>
        <rFont val="Calibri"/>
        <family val="2"/>
        <scheme val="minor"/>
      </rPr>
      <t xml:space="preserve"> - 5 victoires</t>
    </r>
  </si>
  <si>
    <t>Pts
S01
à 09</t>
  </si>
  <si>
    <t>x</t>
  </si>
  <si>
    <t>Saison 10</t>
  </si>
  <si>
    <t>17-10</t>
  </si>
  <si>
    <t>30-10</t>
  </si>
  <si>
    <t>Date de la dernière victoire</t>
  </si>
  <si>
    <t>Nombre de partiticipations depuis la dernière victoire</t>
  </si>
  <si>
    <t>Nombre de MPT organisés depuis la dernière victoire</t>
  </si>
  <si>
    <t>Nombre de vainqueurs différents</t>
  </si>
  <si>
    <t>NQ</t>
  </si>
  <si>
    <t>Date de la dernière participation</t>
  </si>
  <si>
    <t>Date de la première participation</t>
  </si>
  <si>
    <t>VICTOIRES</t>
  </si>
  <si>
    <t>PARTICIPATIONS</t>
  </si>
  <si>
    <t>Jérome C.</t>
  </si>
  <si>
    <t>JEROME C.</t>
  </si>
  <si>
    <t>Joueurs / étape</t>
  </si>
  <si>
    <t>%</t>
  </si>
  <si>
    <t>20-11</t>
  </si>
  <si>
    <t>18-12</t>
  </si>
  <si>
    <r>
      <rPr>
        <b/>
        <sz val="14"/>
        <color theme="1"/>
        <rFont val="Calibri"/>
        <family val="2"/>
        <scheme val="minor"/>
      </rPr>
      <t>DAMS</t>
    </r>
    <r>
      <rPr>
        <sz val="14"/>
        <color theme="1"/>
        <rFont val="Calibri"/>
        <family val="2"/>
        <scheme val="minor"/>
      </rPr>
      <t xml:space="preserve"> - 7 victoires</t>
    </r>
  </si>
  <si>
    <r>
      <rPr>
        <b/>
        <sz val="14"/>
        <color theme="1"/>
        <rFont val="Calibri"/>
        <family val="2"/>
        <scheme val="minor"/>
      </rPr>
      <t>FRED - PILOU</t>
    </r>
    <r>
      <rPr>
        <sz val="14"/>
        <color theme="1"/>
        <rFont val="Calibri"/>
        <family val="2"/>
        <scheme val="minor"/>
      </rPr>
      <t xml:space="preserve"> - 6 victoires</t>
    </r>
  </si>
  <si>
    <t>29-12</t>
  </si>
  <si>
    <t>ARNAUD E.</t>
  </si>
  <si>
    <t>Arnaud E.</t>
  </si>
  <si>
    <t>Participations</t>
  </si>
  <si>
    <t>Classement final</t>
  </si>
  <si>
    <t>TOTAL PARTICIPATIONS</t>
  </si>
  <si>
    <t>Nombre joueurs / partie</t>
  </si>
  <si>
    <t>Nombre participants</t>
  </si>
  <si>
    <t>Bountys</t>
  </si>
  <si>
    <t>Nbre parties</t>
  </si>
  <si>
    <t>Bountys / partie</t>
  </si>
  <si>
    <t>Saison 06</t>
  </si>
  <si>
    <t>Saison 07</t>
  </si>
  <si>
    <t>Saison 08</t>
  </si>
  <si>
    <t>Saison 09</t>
  </si>
  <si>
    <t>NC</t>
  </si>
  <si>
    <t>Nombre de joueurs classés</t>
  </si>
  <si>
    <t>Statistiques du MPT par saison</t>
  </si>
  <si>
    <t>Nombre de victoires</t>
  </si>
  <si>
    <t>Nombre de podiums (place 2 ou 3)</t>
  </si>
  <si>
    <t>Jean-Baptiste</t>
  </si>
  <si>
    <t>JEAN-BAPTISTE</t>
  </si>
  <si>
    <r>
      <rPr>
        <b/>
        <sz val="14"/>
        <color theme="1"/>
        <rFont val="Calibri"/>
        <family val="2"/>
        <scheme val="minor"/>
      </rPr>
      <t xml:space="preserve">FD - ROB </t>
    </r>
    <r>
      <rPr>
        <sz val="14"/>
        <color theme="1"/>
        <rFont val="Calibri"/>
        <family val="2"/>
        <scheme val="minor"/>
      </rPr>
      <t>- 10 victoires</t>
    </r>
  </si>
  <si>
    <t>22-01</t>
  </si>
  <si>
    <r>
      <rPr>
        <b/>
        <sz val="14"/>
        <color theme="1"/>
        <rFont val="Calibri"/>
        <family val="2"/>
        <scheme val="minor"/>
      </rPr>
      <t>ROMAIN - TOMY - DJOH - FABRICE</t>
    </r>
    <r>
      <rPr>
        <sz val="14"/>
        <color theme="1"/>
        <rFont val="Calibri"/>
        <family val="2"/>
        <scheme val="minor"/>
      </rPr>
      <t xml:space="preserve"> - 4 victoires</t>
    </r>
  </si>
  <si>
    <r>
      <t xml:space="preserve">Cp 2016 - </t>
    </r>
    <r>
      <rPr>
        <b/>
        <sz val="11"/>
        <color theme="1"/>
        <rFont val="Calibri"/>
        <family val="2"/>
        <scheme val="minor"/>
      </rPr>
      <t>. . . . . .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</si>
</sst>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General\ &quot;p.&quot;"/>
    <numFmt numFmtId="166" formatCode="[$-F800]dddd\,\ mmmm\ dd\,\ yyyy"/>
    <numFmt numFmtId="167" formatCode="[$-40C]d\ mmmm\ yyyy;@"/>
    <numFmt numFmtId="168" formatCode="0.0%"/>
    <numFmt numFmtId="169" formatCode="[$-40C]mmm\-yy;@"/>
  </numFmts>
  <fonts count="1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5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9" tint="0.59999389629810485"/>
      <name val="Calibri"/>
      <family val="2"/>
      <scheme val="minor"/>
    </font>
    <font>
      <b/>
      <sz val="8"/>
      <color theme="9" tint="0.59999389629810485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9" tint="0.59999389629810485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theme="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Calibri"/>
      <family val="2"/>
    </font>
    <font>
      <sz val="8"/>
      <name val="Arial"/>
      <family val="2"/>
    </font>
    <font>
      <sz val="8"/>
      <name val="Calibri"/>
      <family val="2"/>
    </font>
    <font>
      <i/>
      <sz val="8"/>
      <color theme="1"/>
      <name val="Calibri"/>
      <family val="2"/>
      <scheme val="minor"/>
    </font>
    <font>
      <b/>
      <sz val="72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color theme="9" tint="0.59999389629810485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</font>
    <font>
      <i/>
      <sz val="8"/>
      <color theme="5" tint="0.79998168889431442"/>
      <name val="Calibri"/>
      <family val="2"/>
      <scheme val="minor"/>
    </font>
    <font>
      <b/>
      <sz val="9"/>
      <color theme="5" tint="0.79998168889431442"/>
      <name val="Calibri"/>
      <family val="2"/>
      <scheme val="minor"/>
    </font>
    <font>
      <b/>
      <sz val="16"/>
      <color theme="5" tint="0.79998168889431442"/>
      <name val="Calibri"/>
      <family val="2"/>
      <scheme val="minor"/>
    </font>
    <font>
      <sz val="9"/>
      <color theme="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</font>
    <font>
      <b/>
      <sz val="9"/>
      <color theme="4" tint="-0.249977111117893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</font>
    <font>
      <b/>
      <i/>
      <sz val="10"/>
      <color theme="0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8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i/>
      <sz val="8"/>
      <color theme="3" tint="-0.249977111117893"/>
      <name val="Calibri"/>
      <family val="2"/>
      <scheme val="minor"/>
    </font>
    <font>
      <i/>
      <u/>
      <sz val="8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color rgb="FFC00000"/>
      <name val="Calibri"/>
      <family val="2"/>
    </font>
    <font>
      <b/>
      <sz val="2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8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9"/>
      <color theme="9" tint="0.79998168889431442"/>
      <name val="Calibri"/>
      <family val="2"/>
      <scheme val="minor"/>
    </font>
    <font>
      <b/>
      <sz val="10"/>
      <color theme="9" tint="0.79998168889431442"/>
      <name val="Calibri"/>
      <family val="2"/>
      <scheme val="minor"/>
    </font>
    <font>
      <sz val="10"/>
      <color theme="9" tint="0.79998168889431442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sz val="8"/>
      <color theme="3" tint="0.79998168889431442"/>
      <name val="Calibri"/>
      <family val="2"/>
      <scheme val="minor"/>
    </font>
    <font>
      <b/>
      <sz val="11"/>
      <color theme="6" tint="0.79998168889431442"/>
      <name val="Calibri"/>
      <family val="2"/>
      <scheme val="minor"/>
    </font>
    <font>
      <b/>
      <sz val="9"/>
      <color theme="7" tint="0.79998168889431442"/>
      <name val="Calibri"/>
      <family val="2"/>
      <scheme val="minor"/>
    </font>
    <font>
      <sz val="8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scheme val="minor"/>
    </font>
    <font>
      <b/>
      <sz val="9"/>
      <color theme="4" tint="0.79998168889431442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0"/>
      <color rgb="FFFFC000"/>
      <name val="Calibri"/>
      <family val="2"/>
      <scheme val="minor"/>
    </font>
    <font>
      <b/>
      <sz val="26"/>
      <color rgb="FFC00000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8"/>
      <color theme="5" tint="0.39997558519241921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C00000"/>
      <name val="Calibri"/>
      <family val="2"/>
      <scheme val="minor"/>
    </font>
    <font>
      <sz val="26"/>
      <name val="Calibri"/>
      <family val="2"/>
      <scheme val="minor"/>
    </font>
    <font>
      <sz val="8"/>
      <color theme="5" tint="0.79998168889431442"/>
      <name val="Calibri"/>
      <family val="2"/>
      <scheme val="minor"/>
    </font>
    <font>
      <b/>
      <sz val="11"/>
      <color theme="5" tint="0.79998168889431442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C00000"/>
      <name val="Calibri"/>
      <family val="2"/>
    </font>
    <font>
      <b/>
      <sz val="8"/>
      <name val="Calibri"/>
      <family val="2"/>
    </font>
    <font>
      <b/>
      <sz val="9"/>
      <color theme="9" tint="0.79998168889431442"/>
      <name val="Calibri"/>
      <family val="2"/>
    </font>
    <font>
      <sz val="8"/>
      <color theme="9" tint="0.79998168889431442"/>
      <name val="Calibri"/>
      <family val="2"/>
    </font>
    <font>
      <b/>
      <sz val="14"/>
      <color theme="9" tint="0.79998168889431442"/>
      <name val="Calibri"/>
      <family val="2"/>
      <scheme val="minor"/>
    </font>
    <font>
      <sz val="8"/>
      <color theme="9" tint="0.79998168889431442"/>
      <name val="Calibri"/>
      <family val="2"/>
      <scheme val="minor"/>
    </font>
    <font>
      <sz val="9"/>
      <color theme="9" tint="0.79998168889431442"/>
      <name val="Calibri"/>
      <family val="2"/>
      <scheme val="minor"/>
    </font>
    <font>
      <b/>
      <sz val="8"/>
      <color theme="9" tint="0.79998168889431442"/>
      <name val="Calibri"/>
      <family val="2"/>
    </font>
    <font>
      <b/>
      <i/>
      <sz val="8"/>
      <color rgb="FFC00000"/>
      <name val="Calibri"/>
      <family val="2"/>
      <scheme val="minor"/>
    </font>
    <font>
      <b/>
      <sz val="26"/>
      <color theme="0" tint="-4.9989318521683403E-2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68D36"/>
        <bgColor indexed="64"/>
      </patternFill>
    </fill>
    <fill>
      <patternFill patternType="solid">
        <fgColor rgb="FFF68B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4650A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DF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thin">
        <color indexed="64"/>
      </right>
      <top style="thin">
        <color theme="1"/>
      </top>
      <bottom/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3" tint="-0.24994659260841701"/>
      </left>
      <right style="thin">
        <color indexed="64"/>
      </right>
      <top style="thin">
        <color indexed="64"/>
      </top>
      <bottom/>
      <diagonal/>
    </border>
    <border>
      <left style="thick">
        <color theme="3" tint="-0.24994659260841701"/>
      </left>
      <right style="thin">
        <color indexed="64"/>
      </right>
      <top/>
      <bottom style="thin">
        <color indexed="64"/>
      </bottom>
      <diagonal/>
    </border>
    <border>
      <left style="thick">
        <color theme="3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 tint="-0.24994659260841701"/>
      </left>
      <right style="thin">
        <color indexed="64"/>
      </right>
      <top style="thin">
        <color theme="1"/>
      </top>
      <bottom/>
      <diagonal/>
    </border>
    <border>
      <left style="thick">
        <color theme="9" tint="-0.499984740745262"/>
      </left>
      <right/>
      <top style="thin">
        <color indexed="64"/>
      </top>
      <bottom/>
      <diagonal/>
    </border>
    <border>
      <left style="thick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thick">
        <color theme="9" tint="-0.499984740745262"/>
      </left>
      <right/>
      <top/>
      <bottom style="thin">
        <color auto="1"/>
      </bottom>
      <diagonal/>
    </border>
    <border>
      <left style="thick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9" tint="-0.499984740745262"/>
      </left>
      <right style="thin">
        <color indexed="64"/>
      </right>
      <top/>
      <bottom style="thin">
        <color indexed="64"/>
      </bottom>
      <diagonal/>
    </border>
    <border>
      <left style="thick">
        <color theme="9" tint="-0.499984740745262"/>
      </left>
      <right style="thin">
        <color indexed="64"/>
      </right>
      <top style="thin">
        <color indexed="64"/>
      </top>
      <bottom/>
      <diagonal/>
    </border>
    <border>
      <left style="thick">
        <color theme="9" tint="-0.499984740745262"/>
      </left>
      <right style="thin">
        <color indexed="64"/>
      </right>
      <top style="thin">
        <color theme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hair">
        <color indexed="64"/>
      </bottom>
      <diagonal/>
    </border>
    <border>
      <left style="thick">
        <color theme="3" tint="-0.24994659260841701"/>
      </left>
      <right style="thin">
        <color indexed="64"/>
      </right>
      <top/>
      <bottom/>
      <diagonal/>
    </border>
    <border>
      <left/>
      <right style="thick">
        <color theme="3" tint="-0.2499465926084170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ck">
        <color theme="3" tint="-0.24994659260841701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4" tint="-0.24994659260841701"/>
      </bottom>
      <diagonal/>
    </border>
    <border>
      <left style="thin">
        <color indexed="64"/>
      </left>
      <right/>
      <top/>
      <bottom style="thick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 style="thick">
        <color theme="4" tint="-0.24994659260841701"/>
      </bottom>
      <diagonal/>
    </border>
    <border>
      <left style="thick">
        <color theme="3" tint="-0.24994659260841701"/>
      </left>
      <right style="thin">
        <color indexed="64"/>
      </right>
      <top style="thin">
        <color auto="1"/>
      </top>
      <bottom style="thick">
        <color theme="4" tint="-0.24994659260841701"/>
      </bottom>
      <diagonal/>
    </border>
    <border>
      <left/>
      <right style="thin">
        <color indexed="64"/>
      </right>
      <top style="thin">
        <color indexed="64"/>
      </top>
      <bottom style="thick">
        <color theme="4" tint="-0.24994659260841701"/>
      </bottom>
      <diagonal/>
    </border>
    <border>
      <left/>
      <right/>
      <top style="thin">
        <color auto="1"/>
      </top>
      <bottom style="thick">
        <color theme="4" tint="-0.24994659260841701"/>
      </bottom>
      <diagonal/>
    </border>
    <border>
      <left style="thick">
        <color theme="9" tint="-0.499984740745262"/>
      </left>
      <right style="thin">
        <color indexed="64"/>
      </right>
      <top style="thin">
        <color indexed="64"/>
      </top>
      <bottom style="thick">
        <color theme="4" tint="-0.2499465926084170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theme="4" tint="-0.24994659260841701"/>
      </bottom>
      <diagonal/>
    </border>
    <border>
      <left style="thick">
        <color theme="9" tint="-0.499984740745262"/>
      </left>
      <right style="thick">
        <color theme="9" tint="-0.499984740745262"/>
      </right>
      <top style="thin">
        <color indexed="64"/>
      </top>
      <bottom style="thick">
        <color theme="4" tint="-0.24994659260841701"/>
      </bottom>
      <diagonal/>
    </border>
    <border>
      <left style="thick">
        <color theme="9" tint="-0.499984740745262"/>
      </left>
      <right style="thick">
        <color theme="9" tint="-0.499984740745262"/>
      </right>
      <top style="thin">
        <color indexed="64"/>
      </top>
      <bottom/>
      <diagonal/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thick">
        <color theme="9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theme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theme="4" tint="-0.24994659260841701"/>
      </bottom>
      <diagonal/>
    </border>
    <border>
      <left style="thick">
        <color theme="9" tint="-0.499984740745262"/>
      </left>
      <right style="thick">
        <color theme="9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theme="9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theme="3" tint="-0.2499465926084170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 style="thick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3" tint="-0.2499465926084170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theme="3" tint="-0.24994659260841701"/>
      </bottom>
      <diagonal/>
    </border>
    <border>
      <left style="thick">
        <color theme="3" tint="-0.24994659260841701"/>
      </left>
      <right style="thin">
        <color indexed="64"/>
      </right>
      <top style="thin">
        <color indexed="64"/>
      </top>
      <bottom style="thick">
        <color theme="3" tint="-0.2499465926084170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theme="3" tint="-0.24994659260841701"/>
      </bottom>
      <diagonal/>
    </border>
    <border>
      <left/>
      <right/>
      <top style="thin">
        <color indexed="64"/>
      </top>
      <bottom style="thick">
        <color theme="3" tint="-0.24994659260841701"/>
      </bottom>
      <diagonal/>
    </border>
    <border>
      <left style="thick">
        <color theme="9" tint="-0.499984740745262"/>
      </left>
      <right style="thick">
        <color theme="9" tint="-0.499984740745262"/>
      </right>
      <top style="thin">
        <color indexed="64"/>
      </top>
      <bottom style="thick">
        <color theme="3" tint="-0.24994659260841701"/>
      </bottom>
      <diagonal/>
    </border>
    <border>
      <left style="thick">
        <color theme="9" tint="-0.499984740745262"/>
      </left>
      <right/>
      <top style="thin">
        <color indexed="64"/>
      </top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9" tint="-0.499984740745262"/>
      </left>
      <right style="thin">
        <color indexed="64"/>
      </right>
      <top/>
      <bottom/>
      <diagonal/>
    </border>
    <border>
      <left style="thin">
        <color auto="1"/>
      </left>
      <right style="thick">
        <color theme="9" tint="-0.499984740745262"/>
      </right>
      <top style="thin">
        <color auto="1"/>
      </top>
      <bottom/>
      <diagonal/>
    </border>
    <border>
      <left style="thin">
        <color auto="1"/>
      </left>
      <right style="thick">
        <color theme="9" tint="-0.499984740745262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theme="9" tint="-0.499984740745262"/>
      </right>
      <top/>
      <bottom style="thin">
        <color indexed="64"/>
      </bottom>
      <diagonal/>
    </border>
    <border>
      <left/>
      <right style="thick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theme="3" tint="-0.24994659260841701"/>
      </bottom>
      <diagonal/>
    </border>
    <border>
      <left style="hair">
        <color indexed="64"/>
      </left>
      <right style="hair">
        <color indexed="64"/>
      </right>
      <top/>
      <bottom style="thick">
        <color theme="3" tint="-0.24994659260841701"/>
      </bottom>
      <diagonal/>
    </border>
    <border>
      <left style="hair">
        <color indexed="64"/>
      </left>
      <right style="thin">
        <color indexed="64"/>
      </right>
      <top/>
      <bottom style="thick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 style="thick">
        <color theme="3" tint="-0.24994659260841701"/>
      </bottom>
      <diagonal/>
    </border>
    <border>
      <left style="thick">
        <color indexed="64"/>
      </left>
      <right style="thin">
        <color indexed="64"/>
      </right>
      <top/>
      <bottom style="thick">
        <color theme="3" tint="-0.24994659260841701"/>
      </bottom>
      <diagonal/>
    </border>
    <border>
      <left/>
      <right style="thin">
        <color indexed="64"/>
      </right>
      <top/>
      <bottom style="thick">
        <color theme="3" tint="-0.24994659260841701"/>
      </bottom>
      <diagonal/>
    </border>
    <border>
      <left style="thick">
        <color theme="3" tint="-0.24994659260841701"/>
      </left>
      <right style="thin">
        <color indexed="64"/>
      </right>
      <top/>
      <bottom style="thick">
        <color theme="3" tint="-0.24994659260841701"/>
      </bottom>
      <diagonal/>
    </border>
    <border>
      <left style="thin">
        <color indexed="64"/>
      </left>
      <right style="thick">
        <color indexed="64"/>
      </right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3" tint="-0.24994659260841701"/>
      </bottom>
      <diagonal/>
    </border>
    <border>
      <left style="thick">
        <color theme="9" tint="-0.499984740745262"/>
      </left>
      <right/>
      <top/>
      <bottom style="thick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ashed">
        <color auto="1"/>
      </right>
      <top/>
      <bottom/>
      <diagonal/>
    </border>
    <border>
      <left style="dotted">
        <color indexed="64"/>
      </left>
      <right style="dashed">
        <color auto="1"/>
      </right>
      <top/>
      <bottom style="thin">
        <color indexed="64"/>
      </bottom>
      <diagonal/>
    </border>
    <border>
      <left style="dotted">
        <color indexed="64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theme="3" tint="-0.2499465926084170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auto="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theme="3" tint="-0.24994659260841701"/>
      </bottom>
      <diagonal/>
    </border>
    <border>
      <left style="thin">
        <color indexed="64"/>
      </left>
      <right style="thick">
        <color indexed="64"/>
      </right>
      <top style="medium">
        <color theme="3" tint="-0.2499465926084170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medium">
        <color theme="3" tint="-0.24994659260841701"/>
      </bottom>
      <diagonal/>
    </border>
    <border>
      <left style="thick">
        <color theme="3" tint="-0.24994659260841701"/>
      </left>
      <right style="thin">
        <color indexed="64"/>
      </right>
      <top style="thin">
        <color auto="1"/>
      </top>
      <bottom style="medium">
        <color theme="3" tint="-0.24994659260841701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medium">
        <color theme="3" tint="-0.24994659260841701"/>
      </bottom>
      <diagonal/>
    </border>
    <border>
      <left/>
      <right/>
      <top style="thin">
        <color auto="1"/>
      </top>
      <bottom style="medium">
        <color theme="3" tint="-0.24994659260841701"/>
      </bottom>
      <diagonal/>
    </border>
    <border>
      <left style="thick">
        <color theme="9" tint="-0.499984740745262"/>
      </left>
      <right style="thick">
        <color theme="9" tint="-0.499984740745262"/>
      </right>
      <top style="thin">
        <color auto="1"/>
      </top>
      <bottom style="medium">
        <color theme="3" tint="-0.24994659260841701"/>
      </bottom>
      <diagonal/>
    </border>
    <border>
      <left style="thick">
        <color theme="9" tint="-0.499984740745262"/>
      </left>
      <right/>
      <top style="thin">
        <color auto="1"/>
      </top>
      <bottom style="medium">
        <color theme="3" tint="-0.24994659260841701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theme="0" tint="-0.14993743705557422"/>
      </right>
      <top style="thin">
        <color auto="1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auto="1"/>
      </top>
      <bottom style="thin">
        <color indexed="64"/>
      </bottom>
      <diagonal/>
    </border>
    <border>
      <left style="thin">
        <color theme="0" tint="-0.14993743705557422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/>
  </cellStyleXfs>
  <cellXfs count="176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2" fillId="0" borderId="21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30" fillId="0" borderId="21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2" fillId="0" borderId="24" xfId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/>
    <xf numFmtId="0" fontId="8" fillId="0" borderId="0" xfId="0" applyFont="1"/>
    <xf numFmtId="0" fontId="8" fillId="0" borderId="0" xfId="0" applyFont="1" applyFill="1" applyAlignment="1">
      <alignment horizontal="center" vertical="center"/>
    </xf>
    <xf numFmtId="0" fontId="39" fillId="0" borderId="13" xfId="1" applyFont="1" applyFill="1" applyBorder="1" applyAlignment="1">
      <alignment horizontal="center" vertical="center"/>
    </xf>
    <xf numFmtId="0" fontId="39" fillId="0" borderId="21" xfId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9" fillId="0" borderId="6" xfId="1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9" fillId="0" borderId="0" xfId="1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30" fillId="0" borderId="39" xfId="0" applyFont="1" applyFill="1" applyBorder="1" applyAlignment="1">
      <alignment horizontal="center" vertical="center"/>
    </xf>
    <xf numFmtId="0" fontId="38" fillId="0" borderId="0" xfId="0" applyFont="1" applyAlignment="1">
      <alignment horizontal="center" textRotation="90"/>
    </xf>
    <xf numFmtId="0" fontId="2" fillId="0" borderId="0" xfId="0" applyFont="1" applyAlignment="1">
      <alignment horizontal="center" textRotation="90"/>
    </xf>
    <xf numFmtId="1" fontId="8" fillId="12" borderId="43" xfId="0" applyNumberFormat="1" applyFont="1" applyFill="1" applyBorder="1" applyAlignment="1">
      <alignment horizontal="center" vertical="center"/>
    </xf>
    <xf numFmtId="1" fontId="8" fillId="12" borderId="44" xfId="0" applyNumberFormat="1" applyFont="1" applyFill="1" applyBorder="1" applyAlignment="1">
      <alignment horizontal="center" vertical="center"/>
    </xf>
    <xf numFmtId="1" fontId="8" fillId="12" borderId="45" xfId="0" applyNumberFormat="1" applyFont="1" applyFill="1" applyBorder="1" applyAlignment="1">
      <alignment horizontal="center" vertical="center"/>
    </xf>
    <xf numFmtId="0" fontId="43" fillId="13" borderId="40" xfId="0" applyFont="1" applyFill="1" applyBorder="1" applyAlignment="1">
      <alignment horizontal="center" textRotation="90"/>
    </xf>
    <xf numFmtId="0" fontId="43" fillId="13" borderId="41" xfId="0" applyFont="1" applyFill="1" applyBorder="1" applyAlignment="1">
      <alignment horizontal="center" textRotation="90"/>
    </xf>
    <xf numFmtId="0" fontId="14" fillId="13" borderId="41" xfId="0" applyFont="1" applyFill="1" applyBorder="1" applyAlignment="1">
      <alignment horizontal="center" textRotation="90"/>
    </xf>
    <xf numFmtId="0" fontId="14" fillId="13" borderId="42" xfId="0" applyFont="1" applyFill="1" applyBorder="1" applyAlignment="1">
      <alignment horizontal="center" textRotation="90"/>
    </xf>
    <xf numFmtId="0" fontId="2" fillId="0" borderId="0" xfId="0" applyFont="1" applyFill="1" applyAlignment="1">
      <alignment horizontal="center" textRotation="90"/>
    </xf>
    <xf numFmtId="1" fontId="8" fillId="12" borderId="59" xfId="0" applyNumberFormat="1" applyFont="1" applyFill="1" applyBorder="1" applyAlignment="1">
      <alignment horizontal="center" vertical="center"/>
    </xf>
    <xf numFmtId="0" fontId="14" fillId="13" borderId="60" xfId="0" applyFont="1" applyFill="1" applyBorder="1" applyAlignment="1">
      <alignment horizontal="center" textRotation="90"/>
    </xf>
    <xf numFmtId="0" fontId="35" fillId="0" borderId="0" xfId="0" applyFont="1" applyAlignment="1">
      <alignment horizontal="left" vertical="center"/>
    </xf>
    <xf numFmtId="0" fontId="0" fillId="0" borderId="0" xfId="0" applyFont="1"/>
    <xf numFmtId="0" fontId="33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0" fontId="53" fillId="0" borderId="0" xfId="0" applyFont="1" applyFill="1" applyBorder="1" applyAlignment="1">
      <alignment horizontal="right" vertical="center"/>
    </xf>
    <xf numFmtId="0" fontId="57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67" fillId="0" borderId="0" xfId="0" applyFont="1" applyFill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left"/>
    </xf>
    <xf numFmtId="167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167" fontId="3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6" fillId="28" borderId="5" xfId="0" applyFont="1" applyFill="1" applyBorder="1" applyAlignment="1">
      <alignment horizontal="center" vertical="center"/>
    </xf>
    <xf numFmtId="166" fontId="0" fillId="27" borderId="4" xfId="0" applyNumberFormat="1" applyFont="1" applyFill="1" applyBorder="1" applyAlignment="1">
      <alignment horizontal="left" vertical="center"/>
    </xf>
    <xf numFmtId="1" fontId="0" fillId="27" borderId="4" xfId="0" applyNumberFormat="1" applyFont="1" applyFill="1" applyBorder="1" applyAlignment="1">
      <alignment horizontal="center" vertical="center"/>
    </xf>
    <xf numFmtId="0" fontId="1" fillId="27" borderId="4" xfId="0" applyFont="1" applyFill="1" applyBorder="1" applyAlignment="1">
      <alignment horizontal="center"/>
    </xf>
    <xf numFmtId="0" fontId="3" fillId="27" borderId="4" xfId="0" applyFont="1" applyFill="1" applyBorder="1" applyAlignment="1">
      <alignment horizontal="center"/>
    </xf>
    <xf numFmtId="0" fontId="70" fillId="27" borderId="4" xfId="0" applyFont="1" applyFill="1" applyBorder="1" applyAlignment="1">
      <alignment horizontal="center"/>
    </xf>
    <xf numFmtId="166" fontId="0" fillId="29" borderId="4" xfId="0" applyNumberFormat="1" applyFont="1" applyFill="1" applyBorder="1" applyAlignment="1">
      <alignment horizontal="left" vertical="center"/>
    </xf>
    <xf numFmtId="1" fontId="0" fillId="29" borderId="4" xfId="0" applyNumberFormat="1" applyFont="1" applyFill="1" applyBorder="1" applyAlignment="1">
      <alignment horizontal="center" vertical="center"/>
    </xf>
    <xf numFmtId="0" fontId="1" fillId="29" borderId="4" xfId="0" applyFont="1" applyFill="1" applyBorder="1" applyAlignment="1">
      <alignment horizontal="center"/>
    </xf>
    <xf numFmtId="0" fontId="3" fillId="29" borderId="4" xfId="0" applyFont="1" applyFill="1" applyBorder="1" applyAlignment="1">
      <alignment horizontal="center"/>
    </xf>
    <xf numFmtId="0" fontId="70" fillId="29" borderId="4" xfId="0" applyFont="1" applyFill="1" applyBorder="1" applyAlignment="1">
      <alignment horizontal="center"/>
    </xf>
    <xf numFmtId="166" fontId="0" fillId="15" borderId="4" xfId="0" applyNumberFormat="1" applyFont="1" applyFill="1" applyBorder="1" applyAlignment="1">
      <alignment horizontal="left" vertical="center"/>
    </xf>
    <xf numFmtId="1" fontId="0" fillId="15" borderId="4" xfId="0" applyNumberFormat="1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0" fontId="70" fillId="15" borderId="4" xfId="0" applyFont="1" applyFill="1" applyBorder="1" applyAlignment="1">
      <alignment horizontal="center"/>
    </xf>
    <xf numFmtId="166" fontId="0" fillId="19" borderId="4" xfId="0" applyNumberFormat="1" applyFont="1" applyFill="1" applyBorder="1" applyAlignment="1">
      <alignment horizontal="left" vertical="center"/>
    </xf>
    <xf numFmtId="1" fontId="0" fillId="19" borderId="4" xfId="0" applyNumberFormat="1" applyFont="1" applyFill="1" applyBorder="1" applyAlignment="1">
      <alignment horizontal="center" vertical="center"/>
    </xf>
    <xf numFmtId="0" fontId="1" fillId="19" borderId="4" xfId="0" applyFont="1" applyFill="1" applyBorder="1" applyAlignment="1">
      <alignment horizontal="center"/>
    </xf>
    <xf numFmtId="0" fontId="3" fillId="19" borderId="4" xfId="0" applyFont="1" applyFill="1" applyBorder="1" applyAlignment="1">
      <alignment horizontal="center"/>
    </xf>
    <xf numFmtId="0" fontId="70" fillId="19" borderId="4" xfId="0" applyFont="1" applyFill="1" applyBorder="1" applyAlignment="1">
      <alignment horizontal="center"/>
    </xf>
    <xf numFmtId="166" fontId="0" fillId="32" borderId="4" xfId="0" applyNumberFormat="1" applyFont="1" applyFill="1" applyBorder="1" applyAlignment="1">
      <alignment horizontal="left" vertical="center"/>
    </xf>
    <xf numFmtId="1" fontId="0" fillId="32" borderId="4" xfId="0" applyNumberFormat="1" applyFont="1" applyFill="1" applyBorder="1" applyAlignment="1">
      <alignment horizontal="center" vertical="center"/>
    </xf>
    <xf numFmtId="0" fontId="1" fillId="32" borderId="4" xfId="0" applyFont="1" applyFill="1" applyBorder="1" applyAlignment="1">
      <alignment horizontal="center"/>
    </xf>
    <xf numFmtId="0" fontId="3" fillId="32" borderId="4" xfId="0" applyFont="1" applyFill="1" applyBorder="1" applyAlignment="1">
      <alignment horizontal="center"/>
    </xf>
    <xf numFmtId="166" fontId="0" fillId="32" borderId="4" xfId="0" applyNumberFormat="1" applyFont="1" applyFill="1" applyBorder="1" applyAlignment="1">
      <alignment horizontal="left"/>
    </xf>
    <xf numFmtId="1" fontId="0" fillId="32" borderId="4" xfId="0" applyNumberFormat="1" applyFont="1" applyFill="1" applyBorder="1" applyAlignment="1">
      <alignment horizontal="center"/>
    </xf>
    <xf numFmtId="0" fontId="70" fillId="32" borderId="4" xfId="0" applyFont="1" applyFill="1" applyBorder="1" applyAlignment="1">
      <alignment horizontal="center"/>
    </xf>
    <xf numFmtId="166" fontId="0" fillId="30" borderId="4" xfId="0" applyNumberFormat="1" applyFont="1" applyFill="1" applyBorder="1" applyAlignment="1">
      <alignment horizontal="left"/>
    </xf>
    <xf numFmtId="1" fontId="0" fillId="30" borderId="4" xfId="0" applyNumberFormat="1" applyFont="1" applyFill="1" applyBorder="1" applyAlignment="1">
      <alignment horizontal="center"/>
    </xf>
    <xf numFmtId="0" fontId="1" fillId="30" borderId="4" xfId="0" applyFont="1" applyFill="1" applyBorder="1" applyAlignment="1">
      <alignment horizontal="center"/>
    </xf>
    <xf numFmtId="0" fontId="3" fillId="30" borderId="4" xfId="0" applyFont="1" applyFill="1" applyBorder="1" applyAlignment="1">
      <alignment horizontal="center"/>
    </xf>
    <xf numFmtId="0" fontId="70" fillId="30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9" fontId="70" fillId="0" borderId="4" xfId="0" applyNumberFormat="1" applyFon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6" fontId="0" fillId="31" borderId="4" xfId="0" applyNumberFormat="1" applyFont="1" applyFill="1" applyBorder="1" applyAlignment="1">
      <alignment horizontal="left"/>
    </xf>
    <xf numFmtId="1" fontId="0" fillId="31" borderId="4" xfId="0" applyNumberFormat="1" applyFont="1" applyFill="1" applyBorder="1" applyAlignment="1">
      <alignment horizontal="center"/>
    </xf>
    <xf numFmtId="0" fontId="1" fillId="31" borderId="4" xfId="0" applyFont="1" applyFill="1" applyBorder="1" applyAlignment="1">
      <alignment horizontal="center"/>
    </xf>
    <xf numFmtId="0" fontId="70" fillId="31" borderId="4" xfId="0" applyFont="1" applyFill="1" applyBorder="1" applyAlignment="1">
      <alignment horizontal="center"/>
    </xf>
    <xf numFmtId="0" fontId="3" fillId="31" borderId="4" xfId="0" applyFont="1" applyFill="1" applyBorder="1" applyAlignment="1">
      <alignment horizontal="center"/>
    </xf>
    <xf numFmtId="0" fontId="7" fillId="23" borderId="120" xfId="0" applyFont="1" applyFill="1" applyBorder="1" applyAlignment="1">
      <alignment horizontal="center" vertical="center" wrapText="1"/>
    </xf>
    <xf numFmtId="0" fontId="4" fillId="23" borderId="21" xfId="0" applyFont="1" applyFill="1" applyBorder="1" applyAlignment="1">
      <alignment horizontal="center" vertical="center" wrapText="1"/>
    </xf>
    <xf numFmtId="0" fontId="71" fillId="23" borderId="21" xfId="0" applyFont="1" applyFill="1" applyBorder="1" applyAlignment="1">
      <alignment horizontal="center" vertical="center"/>
    </xf>
    <xf numFmtId="0" fontId="4" fillId="23" borderId="21" xfId="0" applyFont="1" applyFill="1" applyBorder="1" applyAlignment="1">
      <alignment horizontal="center" vertical="center"/>
    </xf>
    <xf numFmtId="0" fontId="4" fillId="23" borderId="121" xfId="0" applyFont="1" applyFill="1" applyBorder="1" applyAlignment="1">
      <alignment horizontal="center" vertical="center"/>
    </xf>
    <xf numFmtId="0" fontId="1" fillId="0" borderId="117" xfId="0" applyFont="1" applyBorder="1" applyAlignment="1">
      <alignment vertical="center"/>
    </xf>
    <xf numFmtId="0" fontId="1" fillId="0" borderId="118" xfId="0" applyFont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20" fillId="0" borderId="118" xfId="0" applyFont="1" applyBorder="1" applyAlignment="1">
      <alignment horizontal="center" vertical="center"/>
    </xf>
    <xf numFmtId="0" fontId="35" fillId="0" borderId="118" xfId="0" applyFont="1" applyBorder="1" applyAlignment="1">
      <alignment horizontal="center" vertical="center"/>
    </xf>
    <xf numFmtId="9" fontId="70" fillId="0" borderId="118" xfId="0" applyNumberFormat="1" applyFont="1" applyBorder="1" applyAlignment="1">
      <alignment horizontal="center" vertical="center"/>
    </xf>
    <xf numFmtId="167" fontId="0" fillId="0" borderId="118" xfId="0" applyNumberForma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1" fillId="0" borderId="124" xfId="0" applyFont="1" applyBorder="1" applyAlignment="1">
      <alignment vertical="center"/>
    </xf>
    <xf numFmtId="0" fontId="0" fillId="0" borderId="125" xfId="0" applyBorder="1" applyAlignment="1">
      <alignment horizontal="center" vertical="center"/>
    </xf>
    <xf numFmtId="0" fontId="1" fillId="0" borderId="126" xfId="0" applyFont="1" applyBorder="1" applyAlignment="1">
      <alignment vertical="center"/>
    </xf>
    <xf numFmtId="0" fontId="1" fillId="0" borderId="127" xfId="0" applyFont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20" fillId="0" borderId="127" xfId="0" applyFont="1" applyBorder="1" applyAlignment="1">
      <alignment horizontal="center" vertical="center"/>
    </xf>
    <xf numFmtId="0" fontId="35" fillId="0" borderId="127" xfId="0" applyFont="1" applyBorder="1" applyAlignment="1">
      <alignment horizontal="center" vertical="center"/>
    </xf>
    <xf numFmtId="9" fontId="70" fillId="0" borderId="127" xfId="0" applyNumberFormat="1" applyFont="1" applyBorder="1" applyAlignment="1">
      <alignment horizontal="center" vertical="center"/>
    </xf>
    <xf numFmtId="167" fontId="0" fillId="0" borderId="127" xfId="0" applyNumberForma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4" fillId="23" borderId="117" xfId="0" applyFont="1" applyFill="1" applyBorder="1" applyAlignment="1">
      <alignment vertical="center"/>
    </xf>
    <xf numFmtId="0" fontId="1" fillId="29" borderId="119" xfId="0" applyFont="1" applyFill="1" applyBorder="1" applyAlignment="1">
      <alignment horizontal="center"/>
    </xf>
    <xf numFmtId="0" fontId="4" fillId="23" borderId="124" xfId="0" applyFont="1" applyFill="1" applyBorder="1"/>
    <xf numFmtId="164" fontId="1" fillId="29" borderId="125" xfId="0" applyNumberFormat="1" applyFont="1" applyFill="1" applyBorder="1" applyAlignment="1">
      <alignment horizontal="center"/>
    </xf>
    <xf numFmtId="0" fontId="4" fillId="23" borderId="126" xfId="0" applyFont="1" applyFill="1" applyBorder="1" applyAlignment="1">
      <alignment vertical="center"/>
    </xf>
    <xf numFmtId="0" fontId="1" fillId="29" borderId="128" xfId="0" applyFont="1" applyFill="1" applyBorder="1" applyAlignment="1">
      <alignment horizontal="center" vertical="center"/>
    </xf>
    <xf numFmtId="0" fontId="56" fillId="28" borderId="130" xfId="0" applyFont="1" applyFill="1" applyBorder="1" applyAlignment="1">
      <alignment horizontal="center" vertical="center"/>
    </xf>
    <xf numFmtId="0" fontId="3" fillId="30" borderId="125" xfId="0" applyFont="1" applyFill="1" applyBorder="1" applyAlignment="1">
      <alignment horizontal="center"/>
    </xf>
    <xf numFmtId="0" fontId="3" fillId="31" borderId="125" xfId="0" applyFont="1" applyFill="1" applyBorder="1" applyAlignment="1">
      <alignment horizontal="center"/>
    </xf>
    <xf numFmtId="0" fontId="70" fillId="31" borderId="125" xfId="0" applyFont="1" applyFill="1" applyBorder="1" applyAlignment="1">
      <alignment horizontal="center"/>
    </xf>
    <xf numFmtId="0" fontId="3" fillId="27" borderId="125" xfId="0" applyFont="1" applyFill="1" applyBorder="1" applyAlignment="1">
      <alignment horizontal="center"/>
    </xf>
    <xf numFmtId="0" fontId="70" fillId="27" borderId="125" xfId="0" applyFont="1" applyFill="1" applyBorder="1" applyAlignment="1">
      <alignment horizontal="center"/>
    </xf>
    <xf numFmtId="0" fontId="3" fillId="29" borderId="125" xfId="0" applyFont="1" applyFill="1" applyBorder="1" applyAlignment="1">
      <alignment horizontal="center"/>
    </xf>
    <xf numFmtId="0" fontId="3" fillId="15" borderId="125" xfId="0" applyFont="1" applyFill="1" applyBorder="1" applyAlignment="1">
      <alignment horizontal="center"/>
    </xf>
    <xf numFmtId="0" fontId="70" fillId="15" borderId="125" xfId="0" applyFont="1" applyFill="1" applyBorder="1" applyAlignment="1">
      <alignment horizontal="center"/>
    </xf>
    <xf numFmtId="0" fontId="3" fillId="19" borderId="125" xfId="0" applyFont="1" applyFill="1" applyBorder="1" applyAlignment="1">
      <alignment horizontal="center"/>
    </xf>
    <xf numFmtId="0" fontId="3" fillId="32" borderId="125" xfId="0" applyFont="1" applyFill="1" applyBorder="1" applyAlignment="1">
      <alignment horizontal="center"/>
    </xf>
    <xf numFmtId="0" fontId="70" fillId="30" borderId="125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18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27" xfId="0" applyNumberFormat="1" applyBorder="1" applyAlignment="1">
      <alignment horizontal="center" vertical="center"/>
    </xf>
    <xf numFmtId="0" fontId="2" fillId="30" borderId="4" xfId="0" applyFont="1" applyFill="1" applyBorder="1" applyAlignment="1">
      <alignment horizontal="center" vertical="center"/>
    </xf>
    <xf numFmtId="0" fontId="2" fillId="31" borderId="4" xfId="0" applyFont="1" applyFill="1" applyBorder="1" applyAlignment="1">
      <alignment horizontal="center" vertical="center"/>
    </xf>
    <xf numFmtId="0" fontId="2" fillId="27" borderId="4" xfId="0" applyFont="1" applyFill="1" applyBorder="1" applyAlignment="1">
      <alignment horizontal="center" vertical="center"/>
    </xf>
    <xf numFmtId="0" fontId="2" fillId="29" borderId="4" xfId="0" applyFont="1" applyFill="1" applyBorder="1" applyAlignment="1">
      <alignment horizontal="center" vertical="center"/>
    </xf>
    <xf numFmtId="0" fontId="2" fillId="15" borderId="4" xfId="0" applyFont="1" applyFill="1" applyBorder="1" applyAlignment="1">
      <alignment horizontal="center" vertical="center"/>
    </xf>
    <xf numFmtId="0" fontId="2" fillId="19" borderId="4" xfId="0" applyFont="1" applyFill="1" applyBorder="1" applyAlignment="1">
      <alignment horizontal="center" vertical="center"/>
    </xf>
    <xf numFmtId="0" fontId="2" fillId="32" borderId="4" xfId="0" applyFont="1" applyFill="1" applyBorder="1" applyAlignment="1">
      <alignment horizontal="center" vertical="center"/>
    </xf>
    <xf numFmtId="0" fontId="2" fillId="30" borderId="4" xfId="0" applyFont="1" applyFill="1" applyBorder="1" applyAlignment="1">
      <alignment horizontal="center" vertical="center" wrapText="1"/>
    </xf>
    <xf numFmtId="0" fontId="70" fillId="32" borderId="125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15" fillId="14" borderId="2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15" fillId="22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166" fontId="8" fillId="0" borderId="0" xfId="0" applyNumberFormat="1" applyFont="1" applyAlignment="1">
      <alignment horizontal="center" textRotation="90"/>
    </xf>
    <xf numFmtId="166" fontId="25" fillId="0" borderId="0" xfId="0" applyNumberFormat="1" applyFont="1" applyAlignment="1">
      <alignment horizontal="center" textRotation="90"/>
    </xf>
    <xf numFmtId="166" fontId="5" fillId="30" borderId="132" xfId="0" applyNumberFormat="1" applyFont="1" applyFill="1" applyBorder="1" applyAlignment="1">
      <alignment horizontal="center" textRotation="90"/>
    </xf>
    <xf numFmtId="166" fontId="5" fillId="30" borderId="133" xfId="0" applyNumberFormat="1" applyFont="1" applyFill="1" applyBorder="1" applyAlignment="1">
      <alignment horizontal="center" textRotation="90"/>
    </xf>
    <xf numFmtId="166" fontId="5" fillId="31" borderId="133" xfId="0" applyNumberFormat="1" applyFont="1" applyFill="1" applyBorder="1" applyAlignment="1">
      <alignment horizontal="center" textRotation="90"/>
    </xf>
    <xf numFmtId="166" fontId="5" fillId="27" borderId="133" xfId="0" applyNumberFormat="1" applyFont="1" applyFill="1" applyBorder="1" applyAlignment="1">
      <alignment horizontal="center" textRotation="90"/>
    </xf>
    <xf numFmtId="166" fontId="5" fillId="29" borderId="133" xfId="0" applyNumberFormat="1" applyFont="1" applyFill="1" applyBorder="1" applyAlignment="1">
      <alignment horizontal="center" textRotation="90"/>
    </xf>
    <xf numFmtId="166" fontId="8" fillId="29" borderId="133" xfId="0" applyNumberFormat="1" applyFont="1" applyFill="1" applyBorder="1" applyAlignment="1">
      <alignment horizontal="center" textRotation="90"/>
    </xf>
    <xf numFmtId="166" fontId="8" fillId="15" borderId="133" xfId="0" applyNumberFormat="1" applyFont="1" applyFill="1" applyBorder="1" applyAlignment="1">
      <alignment horizontal="center" textRotation="90"/>
    </xf>
    <xf numFmtId="166" fontId="8" fillId="19" borderId="133" xfId="0" applyNumberFormat="1" applyFont="1" applyFill="1" applyBorder="1" applyAlignment="1">
      <alignment horizontal="center" textRotation="90"/>
    </xf>
    <xf numFmtId="166" fontId="8" fillId="32" borderId="133" xfId="0" applyNumberFormat="1" applyFont="1" applyFill="1" applyBorder="1" applyAlignment="1">
      <alignment horizontal="center" textRotation="90"/>
    </xf>
    <xf numFmtId="166" fontId="8" fillId="30" borderId="133" xfId="0" applyNumberFormat="1" applyFont="1" applyFill="1" applyBorder="1" applyAlignment="1">
      <alignment horizontal="center" textRotation="90"/>
    </xf>
    <xf numFmtId="166" fontId="8" fillId="31" borderId="133" xfId="0" applyNumberFormat="1" applyFont="1" applyFill="1" applyBorder="1" applyAlignment="1">
      <alignment horizontal="center" textRotation="90"/>
    </xf>
    <xf numFmtId="166" fontId="8" fillId="31" borderId="134" xfId="0" applyNumberFormat="1" applyFont="1" applyFill="1" applyBorder="1" applyAlignment="1">
      <alignment horizontal="center" textRotation="90"/>
    </xf>
    <xf numFmtId="0" fontId="75" fillId="30" borderId="135" xfId="0" applyFont="1" applyFill="1" applyBorder="1" applyAlignment="1">
      <alignment horizontal="center" vertical="center"/>
    </xf>
    <xf numFmtId="0" fontId="75" fillId="30" borderId="136" xfId="0" applyFont="1" applyFill="1" applyBorder="1" applyAlignment="1">
      <alignment horizontal="center" vertical="center"/>
    </xf>
    <xf numFmtId="0" fontId="75" fillId="31" borderId="136" xfId="0" applyFont="1" applyFill="1" applyBorder="1" applyAlignment="1">
      <alignment horizontal="center" vertical="center"/>
    </xf>
    <xf numFmtId="0" fontId="75" fillId="27" borderId="136" xfId="0" applyFont="1" applyFill="1" applyBorder="1" applyAlignment="1">
      <alignment horizontal="center" vertical="center"/>
    </xf>
    <xf numFmtId="0" fontId="75" fillId="29" borderId="136" xfId="0" applyFont="1" applyFill="1" applyBorder="1" applyAlignment="1">
      <alignment horizontal="center" vertical="center"/>
    </xf>
    <xf numFmtId="0" fontId="75" fillId="15" borderId="136" xfId="0" applyFont="1" applyFill="1" applyBorder="1" applyAlignment="1">
      <alignment horizontal="center" vertical="center"/>
    </xf>
    <xf numFmtId="0" fontId="75" fillId="19" borderId="136" xfId="0" applyFont="1" applyFill="1" applyBorder="1" applyAlignment="1">
      <alignment horizontal="center" vertical="center"/>
    </xf>
    <xf numFmtId="0" fontId="75" fillId="32" borderId="136" xfId="0" applyFont="1" applyFill="1" applyBorder="1" applyAlignment="1">
      <alignment horizontal="center" vertical="center"/>
    </xf>
    <xf numFmtId="0" fontId="75" fillId="31" borderId="137" xfId="0" applyFont="1" applyFill="1" applyBorder="1" applyAlignment="1">
      <alignment horizontal="center" vertical="center"/>
    </xf>
    <xf numFmtId="1" fontId="48" fillId="30" borderId="138" xfId="0" applyNumberFormat="1" applyFont="1" applyFill="1" applyBorder="1" applyAlignment="1">
      <alignment horizontal="center" vertical="center"/>
    </xf>
    <xf numFmtId="1" fontId="47" fillId="31" borderId="138" xfId="0" applyNumberFormat="1" applyFont="1" applyFill="1" applyBorder="1" applyAlignment="1">
      <alignment horizontal="center"/>
    </xf>
    <xf numFmtId="1" fontId="47" fillId="27" borderId="138" xfId="0" applyNumberFormat="1" applyFont="1" applyFill="1" applyBorder="1" applyAlignment="1">
      <alignment horizontal="center"/>
    </xf>
    <xf numFmtId="1" fontId="47" fillId="29" borderId="138" xfId="0" applyNumberFormat="1" applyFont="1" applyFill="1" applyBorder="1" applyAlignment="1">
      <alignment horizontal="center"/>
    </xf>
    <xf numFmtId="1" fontId="47" fillId="15" borderId="138" xfId="0" applyNumberFormat="1" applyFont="1" applyFill="1" applyBorder="1" applyAlignment="1">
      <alignment horizontal="center"/>
    </xf>
    <xf numFmtId="1" fontId="47" fillId="19" borderId="138" xfId="0" applyNumberFormat="1" applyFont="1" applyFill="1" applyBorder="1" applyAlignment="1">
      <alignment horizontal="center"/>
    </xf>
    <xf numFmtId="1" fontId="47" fillId="32" borderId="138" xfId="0" applyNumberFormat="1" applyFont="1" applyFill="1" applyBorder="1" applyAlignment="1">
      <alignment horizontal="center"/>
    </xf>
    <xf numFmtId="1" fontId="47" fillId="30" borderId="138" xfId="0" applyNumberFormat="1" applyFont="1" applyFill="1" applyBorder="1" applyAlignment="1">
      <alignment horizontal="center"/>
    </xf>
    <xf numFmtId="1" fontId="47" fillId="31" borderId="139" xfId="0" applyNumberFormat="1" applyFont="1" applyFill="1" applyBorder="1" applyAlignment="1">
      <alignment horizontal="center"/>
    </xf>
    <xf numFmtId="1" fontId="48" fillId="30" borderId="140" xfId="0" applyNumberFormat="1" applyFont="1" applyFill="1" applyBorder="1" applyAlignment="1">
      <alignment horizontal="center" vertical="center"/>
    </xf>
    <xf numFmtId="1" fontId="46" fillId="27" borderId="138" xfId="0" applyNumberFormat="1" applyFont="1" applyFill="1" applyBorder="1" applyAlignment="1">
      <alignment horizontal="center" vertical="center"/>
    </xf>
    <xf numFmtId="1" fontId="47" fillId="30" borderId="140" xfId="0" applyNumberFormat="1" applyFont="1" applyFill="1" applyBorder="1" applyAlignment="1">
      <alignment horizontal="center"/>
    </xf>
    <xf numFmtId="0" fontId="48" fillId="30" borderId="140" xfId="0" applyFont="1" applyFill="1" applyBorder="1" applyAlignment="1">
      <alignment horizontal="center" vertical="center"/>
    </xf>
    <xf numFmtId="0" fontId="48" fillId="30" borderId="138" xfId="0" applyFont="1" applyFill="1" applyBorder="1" applyAlignment="1">
      <alignment horizontal="center" vertical="center"/>
    </xf>
    <xf numFmtId="0" fontId="47" fillId="31" borderId="138" xfId="0" applyFont="1" applyFill="1" applyBorder="1" applyAlignment="1">
      <alignment horizontal="center"/>
    </xf>
    <xf numFmtId="0" fontId="46" fillId="27" borderId="138" xfId="0" applyFont="1" applyFill="1" applyBorder="1" applyAlignment="1">
      <alignment horizontal="center" vertical="center"/>
    </xf>
    <xf numFmtId="0" fontId="47" fillId="27" borderId="138" xfId="0" applyFont="1" applyFill="1" applyBorder="1" applyAlignment="1">
      <alignment horizontal="center"/>
    </xf>
    <xf numFmtId="0" fontId="47" fillId="29" borderId="138" xfId="0" applyFont="1" applyFill="1" applyBorder="1" applyAlignment="1">
      <alignment horizontal="center"/>
    </xf>
    <xf numFmtId="0" fontId="47" fillId="15" borderId="138" xfId="0" applyFont="1" applyFill="1" applyBorder="1" applyAlignment="1">
      <alignment horizontal="center"/>
    </xf>
    <xf numFmtId="0" fontId="47" fillId="19" borderId="138" xfId="0" applyFont="1" applyFill="1" applyBorder="1" applyAlignment="1">
      <alignment horizontal="center"/>
    </xf>
    <xf numFmtId="0" fontId="47" fillId="32" borderId="138" xfId="0" applyFont="1" applyFill="1" applyBorder="1" applyAlignment="1">
      <alignment horizontal="center"/>
    </xf>
    <xf numFmtId="0" fontId="47" fillId="30" borderId="138" xfId="0" applyFont="1" applyFill="1" applyBorder="1" applyAlignment="1">
      <alignment horizontal="center"/>
    </xf>
    <xf numFmtId="0" fontId="47" fillId="31" borderId="139" xfId="0" applyFont="1" applyFill="1" applyBorder="1" applyAlignment="1">
      <alignment horizontal="center"/>
    </xf>
    <xf numFmtId="0" fontId="47" fillId="30" borderId="140" xfId="0" applyFont="1" applyFill="1" applyBorder="1" applyAlignment="1">
      <alignment horizontal="center"/>
    </xf>
    <xf numFmtId="0" fontId="46" fillId="31" borderId="138" xfId="0" applyFont="1" applyFill="1" applyBorder="1" applyAlignment="1">
      <alignment horizontal="center" vertical="center"/>
    </xf>
    <xf numFmtId="0" fontId="46" fillId="31" borderId="139" xfId="0" applyFont="1" applyFill="1" applyBorder="1" applyAlignment="1">
      <alignment horizontal="center" vertical="center"/>
    </xf>
    <xf numFmtId="0" fontId="46" fillId="30" borderId="138" xfId="0" applyFont="1" applyFill="1" applyBorder="1" applyAlignment="1">
      <alignment horizontal="center" vertical="center"/>
    </xf>
    <xf numFmtId="0" fontId="52" fillId="31" borderId="138" xfId="0" applyFont="1" applyFill="1" applyBorder="1" applyAlignment="1">
      <alignment horizontal="center" vertical="center"/>
    </xf>
    <xf numFmtId="0" fontId="52" fillId="27" borderId="138" xfId="0" applyFont="1" applyFill="1" applyBorder="1" applyAlignment="1">
      <alignment horizontal="center" vertical="center"/>
    </xf>
    <xf numFmtId="0" fontId="48" fillId="31" borderId="138" xfId="0" applyFont="1" applyFill="1" applyBorder="1" applyAlignment="1">
      <alignment horizontal="center" vertical="center"/>
    </xf>
    <xf numFmtId="0" fontId="78" fillId="33" borderId="0" xfId="0" applyFont="1" applyFill="1" applyBorder="1" applyAlignment="1">
      <alignment horizontal="center" textRotation="90"/>
    </xf>
    <xf numFmtId="0" fontId="25" fillId="33" borderId="0" xfId="0" applyFont="1" applyFill="1" applyBorder="1" applyAlignment="1">
      <alignment horizontal="center" textRotation="90"/>
    </xf>
    <xf numFmtId="0" fontId="8" fillId="26" borderId="0" xfId="0" applyFont="1" applyFill="1" applyAlignment="1">
      <alignment horizontal="center" vertical="center"/>
    </xf>
    <xf numFmtId="0" fontId="77" fillId="37" borderId="0" xfId="0" applyFont="1" applyFill="1" applyBorder="1" applyAlignment="1">
      <alignment horizontal="center" textRotation="90"/>
    </xf>
    <xf numFmtId="0" fontId="80" fillId="37" borderId="0" xfId="0" applyFont="1" applyFill="1" applyBorder="1" applyAlignment="1">
      <alignment horizontal="center" textRotation="90"/>
    </xf>
    <xf numFmtId="0" fontId="77" fillId="37" borderId="0" xfId="0" applyFont="1" applyFill="1" applyAlignment="1">
      <alignment horizontal="center" vertical="center"/>
    </xf>
    <xf numFmtId="0" fontId="80" fillId="37" borderId="0" xfId="0" applyFont="1" applyFill="1" applyAlignment="1">
      <alignment horizontal="center" vertical="center"/>
    </xf>
    <xf numFmtId="0" fontId="78" fillId="25" borderId="0" xfId="0" applyFont="1" applyFill="1" applyBorder="1" applyAlignment="1">
      <alignment horizontal="center" textRotation="90"/>
    </xf>
    <xf numFmtId="0" fontId="25" fillId="25" borderId="0" xfId="0" applyFont="1" applyFill="1" applyBorder="1" applyAlignment="1">
      <alignment horizontal="center" textRotation="90"/>
    </xf>
    <xf numFmtId="0" fontId="4" fillId="25" borderId="0" xfId="0" applyFont="1" applyFill="1" applyAlignment="1">
      <alignment horizontal="center" vertical="center"/>
    </xf>
    <xf numFmtId="0" fontId="8" fillId="25" borderId="0" xfId="0" applyFont="1" applyFill="1" applyAlignment="1">
      <alignment horizontal="center" vertical="center"/>
    </xf>
    <xf numFmtId="0" fontId="79" fillId="36" borderId="0" xfId="0" applyFont="1" applyFill="1" applyBorder="1" applyAlignment="1">
      <alignment horizontal="center" textRotation="90"/>
    </xf>
    <xf numFmtId="0" fontId="48" fillId="36" borderId="0" xfId="0" applyFont="1" applyFill="1" applyBorder="1" applyAlignment="1">
      <alignment horizontal="center" textRotation="90"/>
    </xf>
    <xf numFmtId="0" fontId="79" fillId="36" borderId="0" xfId="0" applyFont="1" applyFill="1" applyAlignment="1">
      <alignment horizontal="center" vertical="center"/>
    </xf>
    <xf numFmtId="0" fontId="48" fillId="36" borderId="0" xfId="0" applyFont="1" applyFill="1" applyAlignment="1">
      <alignment horizontal="center" vertical="center"/>
    </xf>
    <xf numFmtId="0" fontId="55" fillId="37" borderId="0" xfId="0" applyFont="1" applyFill="1" applyAlignment="1">
      <alignment horizontal="center" vertical="center"/>
    </xf>
    <xf numFmtId="0" fontId="79" fillId="25" borderId="0" xfId="0" applyFont="1" applyFill="1" applyBorder="1" applyAlignment="1">
      <alignment horizontal="center" textRotation="90"/>
    </xf>
    <xf numFmtId="0" fontId="29" fillId="34" borderId="0" xfId="0" applyFont="1" applyFill="1" applyBorder="1" applyAlignment="1">
      <alignment horizontal="center" textRotation="90"/>
    </xf>
    <xf numFmtId="0" fontId="79" fillId="34" borderId="0" xfId="0" applyFont="1" applyFill="1" applyBorder="1" applyAlignment="1">
      <alignment horizontal="center" textRotation="90"/>
    </xf>
    <xf numFmtId="0" fontId="48" fillId="34" borderId="0" xfId="0" applyFont="1" applyFill="1" applyBorder="1" applyAlignment="1">
      <alignment horizontal="center" textRotation="90"/>
    </xf>
    <xf numFmtId="0" fontId="29" fillId="34" borderId="0" xfId="0" applyFont="1" applyFill="1" applyAlignment="1">
      <alignment horizontal="center" vertical="center"/>
    </xf>
    <xf numFmtId="164" fontId="47" fillId="34" borderId="0" xfId="0" applyNumberFormat="1" applyFont="1" applyFill="1" applyBorder="1" applyAlignment="1">
      <alignment horizontal="center" vertical="center"/>
    </xf>
    <xf numFmtId="0" fontId="48" fillId="34" borderId="0" xfId="0" applyFont="1" applyFill="1" applyBorder="1" applyAlignment="1">
      <alignment horizontal="center"/>
    </xf>
    <xf numFmtId="0" fontId="48" fillId="35" borderId="0" xfId="0" applyFont="1" applyFill="1" applyBorder="1" applyAlignment="1">
      <alignment horizontal="center" textRotation="90"/>
    </xf>
    <xf numFmtId="0" fontId="79" fillId="35" borderId="0" xfId="0" applyFont="1" applyFill="1" applyBorder="1" applyAlignment="1">
      <alignment horizontal="center" textRotation="90"/>
    </xf>
    <xf numFmtId="0" fontId="29" fillId="35" borderId="0" xfId="0" applyFont="1" applyFill="1" applyBorder="1" applyAlignment="1">
      <alignment horizontal="center" textRotation="90"/>
    </xf>
    <xf numFmtId="0" fontId="48" fillId="35" borderId="0" xfId="0" applyFont="1" applyFill="1" applyAlignment="1">
      <alignment horizontal="center" vertical="center"/>
    </xf>
    <xf numFmtId="164" fontId="75" fillId="33" borderId="0" xfId="0" applyNumberFormat="1" applyFont="1" applyFill="1" applyBorder="1" applyAlignment="1">
      <alignment horizontal="center" vertical="center"/>
    </xf>
    <xf numFmtId="0" fontId="25" fillId="33" borderId="0" xfId="0" applyFont="1" applyFill="1" applyBorder="1" applyAlignment="1">
      <alignment horizontal="center"/>
    </xf>
    <xf numFmtId="0" fontId="46" fillId="30" borderId="0" xfId="0" applyFont="1" applyFill="1" applyAlignment="1">
      <alignment horizontal="center" vertical="center"/>
    </xf>
    <xf numFmtId="0" fontId="46" fillId="31" borderId="0" xfId="0" applyFont="1" applyFill="1" applyAlignment="1">
      <alignment horizontal="center" vertical="center"/>
    </xf>
    <xf numFmtId="0" fontId="50" fillId="31" borderId="0" xfId="0" applyFont="1" applyFill="1" applyAlignment="1">
      <alignment horizontal="center" vertical="center"/>
    </xf>
    <xf numFmtId="0" fontId="0" fillId="31" borderId="0" xfId="0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left" textRotation="90"/>
    </xf>
    <xf numFmtId="166" fontId="29" fillId="0" borderId="0" xfId="0" applyNumberFormat="1" applyFont="1" applyBorder="1" applyAlignment="1">
      <alignment horizontal="left"/>
    </xf>
    <xf numFmtId="0" fontId="0" fillId="27" borderId="0" xfId="0" applyFill="1" applyAlignment="1">
      <alignment horizontal="center" vertical="center"/>
    </xf>
    <xf numFmtId="0" fontId="0" fillId="29" borderId="0" xfId="0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0" fillId="30" borderId="0" xfId="0" applyFill="1" applyAlignment="1">
      <alignment horizontal="center" vertical="center"/>
    </xf>
    <xf numFmtId="0" fontId="0" fillId="0" borderId="0" xfId="0" applyAlignment="1">
      <alignment horizontal="center"/>
    </xf>
    <xf numFmtId="164" fontId="47" fillId="37" borderId="0" xfId="0" applyNumberFormat="1" applyFont="1" applyFill="1" applyBorder="1" applyAlignment="1">
      <alignment horizontal="center" vertical="center"/>
    </xf>
    <xf numFmtId="0" fontId="79" fillId="25" borderId="4" xfId="0" applyFont="1" applyFill="1" applyBorder="1" applyAlignment="1">
      <alignment horizontal="center" vertical="center"/>
    </xf>
    <xf numFmtId="168" fontId="48" fillId="35" borderId="4" xfId="0" applyNumberFormat="1" applyFont="1" applyFill="1" applyBorder="1" applyAlignment="1">
      <alignment horizontal="center" vertical="center"/>
    </xf>
    <xf numFmtId="168" fontId="48" fillId="34" borderId="4" xfId="0" applyNumberFormat="1" applyFont="1" applyFill="1" applyBorder="1" applyAlignment="1">
      <alignment horizontal="center" vertical="center"/>
    </xf>
    <xf numFmtId="0" fontId="78" fillId="33" borderId="4" xfId="0" applyFont="1" applyFill="1" applyBorder="1" applyAlignment="1">
      <alignment horizontal="center" vertical="center"/>
    </xf>
    <xf numFmtId="168" fontId="25" fillId="33" borderId="4" xfId="0" applyNumberFormat="1" applyFont="1" applyFill="1" applyBorder="1" applyAlignment="1">
      <alignment horizontal="center" vertical="center"/>
    </xf>
    <xf numFmtId="0" fontId="25" fillId="26" borderId="5" xfId="0" applyFont="1" applyFill="1" applyBorder="1" applyAlignment="1">
      <alignment horizontal="center" vertical="center"/>
    </xf>
    <xf numFmtId="0" fontId="77" fillId="37" borderId="5" xfId="0" applyFont="1" applyFill="1" applyBorder="1" applyAlignment="1">
      <alignment horizontal="center" textRotation="90"/>
    </xf>
    <xf numFmtId="0" fontId="80" fillId="37" borderId="5" xfId="0" applyFont="1" applyFill="1" applyBorder="1" applyAlignment="1">
      <alignment horizontal="center" textRotation="90"/>
    </xf>
    <xf numFmtId="0" fontId="79" fillId="36" borderId="5" xfId="0" applyFont="1" applyFill="1" applyBorder="1" applyAlignment="1">
      <alignment horizontal="center" textRotation="90"/>
    </xf>
    <xf numFmtId="0" fontId="48" fillId="36" borderId="5" xfId="0" applyFont="1" applyFill="1" applyBorder="1" applyAlignment="1">
      <alignment horizontal="center" textRotation="90"/>
    </xf>
    <xf numFmtId="0" fontId="78" fillId="25" borderId="5" xfId="0" applyFont="1" applyFill="1" applyBorder="1" applyAlignment="1">
      <alignment horizontal="center" textRotation="90"/>
    </xf>
    <xf numFmtId="0" fontId="25" fillId="25" borderId="5" xfId="0" applyFont="1" applyFill="1" applyBorder="1" applyAlignment="1">
      <alignment horizontal="center" textRotation="90"/>
    </xf>
    <xf numFmtId="0" fontId="29" fillId="35" borderId="5" xfId="0" applyFont="1" applyFill="1" applyBorder="1" applyAlignment="1">
      <alignment horizontal="center" textRotation="90"/>
    </xf>
    <xf numFmtId="0" fontId="48" fillId="35" borderId="5" xfId="0" applyFont="1" applyFill="1" applyBorder="1" applyAlignment="1">
      <alignment horizontal="center" textRotation="90"/>
    </xf>
    <xf numFmtId="0" fontId="29" fillId="34" borderId="5" xfId="0" applyFont="1" applyFill="1" applyBorder="1" applyAlignment="1">
      <alignment horizontal="center" textRotation="90"/>
    </xf>
    <xf numFmtId="0" fontId="48" fillId="34" borderId="5" xfId="0" applyFont="1" applyFill="1" applyBorder="1" applyAlignment="1">
      <alignment horizontal="center" textRotation="90"/>
    </xf>
    <xf numFmtId="0" fontId="78" fillId="33" borderId="5" xfId="0" applyFont="1" applyFill="1" applyBorder="1" applyAlignment="1">
      <alignment horizontal="center" textRotation="90"/>
    </xf>
    <xf numFmtId="0" fontId="25" fillId="33" borderId="5" xfId="0" applyFont="1" applyFill="1" applyBorder="1" applyAlignment="1">
      <alignment horizontal="center" textRotation="90"/>
    </xf>
    <xf numFmtId="1" fontId="75" fillId="26" borderId="11" xfId="0" applyNumberFormat="1" applyFont="1" applyFill="1" applyBorder="1" applyAlignment="1">
      <alignment horizontal="center" vertical="center"/>
    </xf>
    <xf numFmtId="1" fontId="75" fillId="26" borderId="14" xfId="0" applyNumberFormat="1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/>
    </xf>
    <xf numFmtId="14" fontId="8" fillId="0" borderId="23" xfId="0" applyNumberFormat="1" applyFon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14" fontId="8" fillId="0" borderId="96" xfId="0" applyNumberFormat="1" applyFont="1" applyBorder="1" applyAlignment="1">
      <alignment horizontal="center"/>
    </xf>
    <xf numFmtId="14" fontId="8" fillId="0" borderId="14" xfId="0" applyNumberFormat="1" applyFont="1" applyBorder="1" applyAlignment="1">
      <alignment horizontal="center"/>
    </xf>
    <xf numFmtId="0" fontId="29" fillId="12" borderId="1" xfId="0" applyFont="1" applyFill="1" applyBorder="1" applyAlignment="1" applyProtection="1">
      <alignment horizontal="center" vertical="center"/>
    </xf>
    <xf numFmtId="0" fontId="29" fillId="12" borderId="13" xfId="0" applyFont="1" applyFill="1" applyBorder="1" applyAlignment="1" applyProtection="1">
      <alignment horizontal="center" vertical="center"/>
    </xf>
    <xf numFmtId="0" fontId="29" fillId="12" borderId="9" xfId="0" applyFont="1" applyFill="1" applyBorder="1" applyAlignment="1" applyProtection="1">
      <alignment horizontal="center" vertical="center"/>
    </xf>
    <xf numFmtId="0" fontId="29" fillId="12" borderId="144" xfId="0" applyFont="1" applyFill="1" applyBorder="1" applyAlignment="1" applyProtection="1">
      <alignment horizontal="center" vertical="center"/>
    </xf>
    <xf numFmtId="0" fontId="29" fillId="2" borderId="6" xfId="0" applyFont="1" applyFill="1" applyBorder="1" applyAlignment="1" applyProtection="1">
      <alignment horizontal="center" vertical="center"/>
    </xf>
    <xf numFmtId="0" fontId="29" fillId="2" borderId="1" xfId="0" applyFont="1" applyFill="1" applyBorder="1" applyAlignment="1" applyProtection="1">
      <alignment horizontal="center" vertical="center"/>
    </xf>
    <xf numFmtId="0" fontId="47" fillId="2" borderId="1" xfId="0" applyFont="1" applyFill="1" applyBorder="1" applyAlignment="1" applyProtection="1">
      <alignment horizontal="center" vertical="center"/>
    </xf>
    <xf numFmtId="0" fontId="29" fillId="2" borderId="13" xfId="0" applyFont="1" applyFill="1" applyBorder="1" applyAlignment="1" applyProtection="1">
      <alignment horizontal="center" vertical="center"/>
    </xf>
    <xf numFmtId="0" fontId="47" fillId="2" borderId="13" xfId="0" applyFont="1" applyFill="1" applyBorder="1" applyAlignment="1" applyProtection="1">
      <alignment horizontal="center" vertical="center"/>
    </xf>
    <xf numFmtId="0" fontId="74" fillId="2" borderId="1" xfId="0" applyFont="1" applyFill="1" applyBorder="1" applyAlignment="1" applyProtection="1">
      <alignment horizontal="center" vertical="center"/>
    </xf>
    <xf numFmtId="0" fontId="47" fillId="2" borderId="21" xfId="0" applyFont="1" applyFill="1" applyBorder="1" applyAlignment="1" applyProtection="1">
      <alignment horizontal="center" vertical="center"/>
    </xf>
    <xf numFmtId="0" fontId="47" fillId="2" borderId="2" xfId="0" applyFont="1" applyFill="1" applyBorder="1" applyAlignment="1" applyProtection="1">
      <alignment horizontal="center" vertical="center"/>
    </xf>
    <xf numFmtId="0" fontId="29" fillId="2" borderId="11" xfId="0" applyFont="1" applyFill="1" applyBorder="1" applyAlignment="1" applyProtection="1">
      <alignment horizontal="center" vertical="center"/>
    </xf>
    <xf numFmtId="0" fontId="29" fillId="2" borderId="14" xfId="0" applyFont="1" applyFill="1" applyBorder="1" applyAlignment="1" applyProtection="1">
      <alignment horizontal="center" vertical="center"/>
    </xf>
    <xf numFmtId="0" fontId="29" fillId="2" borderId="10" xfId="0" applyFont="1" applyFill="1" applyBorder="1" applyAlignment="1" applyProtection="1">
      <alignment horizontal="center" vertical="center"/>
    </xf>
    <xf numFmtId="0" fontId="47" fillId="2" borderId="26" xfId="0" applyFont="1" applyFill="1" applyBorder="1" applyAlignment="1" applyProtection="1">
      <alignment horizontal="center" vertical="center"/>
    </xf>
    <xf numFmtId="0" fontId="63" fillId="2" borderId="2" xfId="0" applyFont="1" applyFill="1" applyBorder="1" applyAlignment="1" applyProtection="1">
      <alignment horizontal="center" vertical="center"/>
    </xf>
    <xf numFmtId="0" fontId="63" fillId="2" borderId="83" xfId="0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>
      <alignment vertical="center" textRotation="90"/>
    </xf>
    <xf numFmtId="0" fontId="30" fillId="0" borderId="152" xfId="0" applyFont="1" applyBorder="1" applyAlignment="1">
      <alignment horizontal="center"/>
    </xf>
    <xf numFmtId="14" fontId="8" fillId="0" borderId="63" xfId="0" applyNumberFormat="1" applyFont="1" applyBorder="1" applyAlignment="1">
      <alignment horizontal="center"/>
    </xf>
    <xf numFmtId="0" fontId="34" fillId="2" borderId="63" xfId="0" applyFont="1" applyFill="1" applyBorder="1" applyAlignment="1">
      <alignment vertical="center" textRotation="90"/>
    </xf>
    <xf numFmtId="166" fontId="0" fillId="27" borderId="4" xfId="0" applyNumberFormat="1" applyFont="1" applyFill="1" applyBorder="1" applyAlignment="1">
      <alignment horizontal="left"/>
    </xf>
    <xf numFmtId="1" fontId="0" fillId="27" borderId="4" xfId="0" applyNumberFormat="1" applyFont="1" applyFill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2" fontId="18" fillId="26" borderId="14" xfId="0" applyNumberFormat="1" applyFont="1" applyFill="1" applyBorder="1" applyAlignment="1">
      <alignment vertical="center" wrapText="1"/>
    </xf>
    <xf numFmtId="2" fontId="103" fillId="26" borderId="0" xfId="0" applyNumberFormat="1" applyFont="1" applyFill="1" applyBorder="1" applyAlignment="1">
      <alignment vertical="center" wrapText="1"/>
    </xf>
    <xf numFmtId="2" fontId="104" fillId="37" borderId="0" xfId="0" applyNumberFormat="1" applyFont="1" applyFill="1" applyBorder="1" applyAlignment="1">
      <alignment vertical="center" wrapText="1"/>
    </xf>
    <xf numFmtId="2" fontId="103" fillId="37" borderId="0" xfId="0" applyNumberFormat="1" applyFont="1" applyFill="1" applyBorder="1" applyAlignment="1">
      <alignment vertical="center" wrapText="1"/>
    </xf>
    <xf numFmtId="2" fontId="104" fillId="36" borderId="0" xfId="0" applyNumberFormat="1" applyFont="1" applyFill="1" applyBorder="1" applyAlignment="1">
      <alignment vertical="center" wrapText="1"/>
    </xf>
    <xf numFmtId="2" fontId="103" fillId="36" borderId="0" xfId="0" applyNumberFormat="1" applyFont="1" applyFill="1" applyBorder="1" applyAlignment="1">
      <alignment vertical="center" wrapText="1"/>
    </xf>
    <xf numFmtId="2" fontId="104" fillId="25" borderId="0" xfId="0" applyNumberFormat="1" applyFont="1" applyFill="1" applyBorder="1" applyAlignment="1">
      <alignment vertical="center" wrapText="1"/>
    </xf>
    <xf numFmtId="2" fontId="103" fillId="25" borderId="0" xfId="0" applyNumberFormat="1" applyFont="1" applyFill="1" applyBorder="1" applyAlignment="1">
      <alignment vertical="center" wrapText="1"/>
    </xf>
    <xf numFmtId="2" fontId="104" fillId="35" borderId="0" xfId="0" applyNumberFormat="1" applyFont="1" applyFill="1" applyBorder="1" applyAlignment="1">
      <alignment vertical="center" wrapText="1"/>
    </xf>
    <xf numFmtId="2" fontId="103" fillId="35" borderId="0" xfId="0" applyNumberFormat="1" applyFont="1" applyFill="1" applyBorder="1" applyAlignment="1">
      <alignment vertical="center" wrapText="1"/>
    </xf>
    <xf numFmtId="2" fontId="104" fillId="34" borderId="0" xfId="0" applyNumberFormat="1" applyFont="1" applyFill="1" applyBorder="1" applyAlignment="1">
      <alignment vertical="center" wrapText="1"/>
    </xf>
    <xf numFmtId="2" fontId="103" fillId="34" borderId="0" xfId="0" applyNumberFormat="1" applyFont="1" applyFill="1" applyBorder="1" applyAlignment="1">
      <alignment vertical="center" wrapText="1"/>
    </xf>
    <xf numFmtId="2" fontId="104" fillId="33" borderId="0" xfId="0" applyNumberFormat="1" applyFont="1" applyFill="1" applyBorder="1" applyAlignment="1">
      <alignment vertical="center" wrapText="1"/>
    </xf>
    <xf numFmtId="2" fontId="103" fillId="33" borderId="0" xfId="0" applyNumberFormat="1" applyFont="1" applyFill="1" applyBorder="1" applyAlignment="1">
      <alignment vertical="center" wrapText="1"/>
    </xf>
    <xf numFmtId="2" fontId="103" fillId="0" borderId="0" xfId="0" applyNumberFormat="1" applyFont="1" applyAlignment="1">
      <alignment vertical="center" wrapText="1"/>
    </xf>
    <xf numFmtId="0" fontId="51" fillId="0" borderId="0" xfId="0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73" fillId="0" borderId="63" xfId="0" applyFont="1" applyFill="1" applyBorder="1" applyAlignment="1" applyProtection="1">
      <alignment vertical="center"/>
    </xf>
    <xf numFmtId="0" fontId="73" fillId="0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alignment vertical="center"/>
    </xf>
    <xf numFmtId="0" fontId="21" fillId="0" borderId="63" xfId="0" applyFont="1" applyFill="1" applyBorder="1" applyAlignment="1" applyProtection="1">
      <alignment vertical="center"/>
    </xf>
    <xf numFmtId="0" fontId="25" fillId="0" borderId="0" xfId="0" applyFont="1" applyBorder="1" applyAlignment="1" applyProtection="1"/>
    <xf numFmtId="0" fontId="8" fillId="0" borderId="0" xfId="0" applyFont="1" applyAlignment="1" applyProtection="1">
      <alignment horizontal="center" vertical="center"/>
    </xf>
    <xf numFmtId="1" fontId="8" fillId="0" borderId="0" xfId="0" applyNumberFormat="1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3" fontId="60" fillId="14" borderId="78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vertical="center"/>
    </xf>
    <xf numFmtId="3" fontId="58" fillId="14" borderId="7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47" fillId="13" borderId="69" xfId="0" applyNumberFormat="1" applyFont="1" applyFill="1" applyBorder="1" applyAlignment="1" applyProtection="1">
      <alignment horizontal="center" vertical="center"/>
    </xf>
    <xf numFmtId="0" fontId="47" fillId="13" borderId="7" xfId="0" applyNumberFormat="1" applyFont="1" applyFill="1" applyBorder="1" applyAlignment="1" applyProtection="1">
      <alignment horizontal="center" vertical="center"/>
    </xf>
    <xf numFmtId="0" fontId="47" fillId="13" borderId="1" xfId="0" applyNumberFormat="1" applyFont="1" applyFill="1" applyBorder="1" applyAlignment="1" applyProtection="1">
      <alignment horizontal="center" vertical="center"/>
    </xf>
    <xf numFmtId="0" fontId="76" fillId="12" borderId="2" xfId="0" applyNumberFormat="1" applyFont="1" applyFill="1" applyBorder="1" applyAlignment="1" applyProtection="1">
      <alignment horizontal="center" vertical="center"/>
    </xf>
    <xf numFmtId="0" fontId="47" fillId="13" borderId="2" xfId="0" applyNumberFormat="1" applyFont="1" applyFill="1" applyBorder="1" applyAlignment="1" applyProtection="1">
      <alignment horizontal="center" vertical="center"/>
    </xf>
    <xf numFmtId="0" fontId="5" fillId="21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48" fillId="13" borderId="71" xfId="0" applyNumberFormat="1" applyFont="1" applyFill="1" applyBorder="1" applyAlignment="1" applyProtection="1">
      <alignment horizontal="center" vertical="center"/>
    </xf>
    <xf numFmtId="49" fontId="48" fillId="13" borderId="9" xfId="0" applyNumberFormat="1" applyFont="1" applyFill="1" applyBorder="1" applyAlignment="1" applyProtection="1">
      <alignment horizontal="center" vertical="center"/>
    </xf>
    <xf numFmtId="49" fontId="48" fillId="13" borderId="13" xfId="0" applyNumberFormat="1" applyFont="1" applyFill="1" applyBorder="1" applyAlignment="1" applyProtection="1">
      <alignment horizontal="center" vertical="center"/>
    </xf>
    <xf numFmtId="49" fontId="48" fillId="13" borderId="10" xfId="0" applyNumberFormat="1" applyFont="1" applyFill="1" applyBorder="1" applyAlignment="1" applyProtection="1">
      <alignment horizontal="center" vertical="center"/>
    </xf>
    <xf numFmtId="49" fontId="8" fillId="21" borderId="10" xfId="0" applyNumberFormat="1" applyFont="1" applyFill="1" applyBorder="1" applyAlignment="1" applyProtection="1">
      <alignment horizontal="center" vertical="center"/>
    </xf>
    <xf numFmtId="165" fontId="33" fillId="13" borderId="73" xfId="0" applyNumberFormat="1" applyFont="1" applyFill="1" applyBorder="1" applyAlignment="1" applyProtection="1">
      <alignment horizontal="center" vertical="center" wrapText="1"/>
    </xf>
    <xf numFmtId="165" fontId="33" fillId="13" borderId="6" xfId="0" applyNumberFormat="1" applyFont="1" applyFill="1" applyBorder="1" applyAlignment="1" applyProtection="1">
      <alignment horizontal="center" vertical="center" wrapText="1"/>
    </xf>
    <xf numFmtId="165" fontId="33" fillId="13" borderId="114" xfId="0" applyNumberFormat="1" applyFont="1" applyFill="1" applyBorder="1" applyAlignment="1" applyProtection="1">
      <alignment horizontal="center" vertical="center" wrapText="1"/>
    </xf>
    <xf numFmtId="164" fontId="2" fillId="12" borderId="70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2" fillId="0" borderId="14" xfId="0" applyFont="1" applyFill="1" applyBorder="1" applyAlignment="1" applyProtection="1">
      <alignment horizontal="center" vertical="center"/>
    </xf>
    <xf numFmtId="0" fontId="29" fillId="12" borderId="69" xfId="0" applyFont="1" applyFill="1" applyBorder="1" applyAlignment="1" applyProtection="1">
      <alignment horizontal="center" vertical="center"/>
    </xf>
    <xf numFmtId="0" fontId="29" fillId="12" borderId="7" xfId="0" applyFont="1" applyFill="1" applyBorder="1" applyAlignment="1" applyProtection="1">
      <alignment horizontal="center" vertical="center"/>
    </xf>
    <xf numFmtId="0" fontId="19" fillId="12" borderId="48" xfId="0" applyFont="1" applyFill="1" applyBorder="1" applyAlignment="1" applyProtection="1">
      <alignment horizontal="center" vertical="center"/>
    </xf>
    <xf numFmtId="2" fontId="19" fillId="16" borderId="1" xfId="0" applyNumberFormat="1" applyFont="1" applyFill="1" applyBorder="1" applyAlignment="1" applyProtection="1">
      <alignment horizontal="center" vertical="center"/>
    </xf>
    <xf numFmtId="164" fontId="15" fillId="10" borderId="2" xfId="0" applyNumberFormat="1" applyFont="1" applyFill="1" applyBorder="1" applyAlignment="1" applyProtection="1">
      <alignment horizontal="center" vertical="center"/>
    </xf>
    <xf numFmtId="164" fontId="36" fillId="21" borderId="69" xfId="0" applyNumberFormat="1" applyFont="1" applyFill="1" applyBorder="1" applyAlignment="1" applyProtection="1">
      <alignment horizontal="center" vertical="center"/>
    </xf>
    <xf numFmtId="164" fontId="36" fillId="21" borderId="1" xfId="0" applyNumberFormat="1" applyFont="1" applyFill="1" applyBorder="1" applyAlignment="1" applyProtection="1">
      <alignment horizontal="center" vertical="center"/>
    </xf>
    <xf numFmtId="3" fontId="41" fillId="14" borderId="70" xfId="0" applyNumberFormat="1" applyFont="1" applyFill="1" applyBorder="1" applyAlignment="1" applyProtection="1">
      <alignment horizontal="center" vertical="center"/>
    </xf>
    <xf numFmtId="1" fontId="2" fillId="12" borderId="7" xfId="0" applyNumberFormat="1" applyFont="1" applyFill="1" applyBorder="1" applyAlignment="1" applyProtection="1">
      <alignment horizontal="center" vertical="center"/>
    </xf>
    <xf numFmtId="1" fontId="2" fillId="12" borderId="1" xfId="0" applyNumberFormat="1" applyFont="1" applyFill="1" applyBorder="1" applyAlignment="1" applyProtection="1">
      <alignment horizontal="center" vertical="center"/>
    </xf>
    <xf numFmtId="1" fontId="2" fillId="12" borderId="2" xfId="0" applyNumberFormat="1" applyFont="1" applyFill="1" applyBorder="1" applyAlignment="1" applyProtection="1">
      <alignment horizontal="center" vertical="center"/>
    </xf>
    <xf numFmtId="1" fontId="2" fillId="12" borderId="4" xfId="0" applyNumberFormat="1" applyFont="1" applyFill="1" applyBorder="1" applyAlignment="1" applyProtection="1">
      <alignment horizontal="center" vertical="center"/>
    </xf>
    <xf numFmtId="1" fontId="2" fillId="12" borderId="92" xfId="0" applyNumberFormat="1" applyFont="1" applyFill="1" applyBorder="1" applyAlignment="1" applyProtection="1">
      <alignment horizontal="center" vertical="center"/>
    </xf>
    <xf numFmtId="1" fontId="6" fillId="12" borderId="51" xfId="0" applyNumberFormat="1" applyFont="1" applyFill="1" applyBorder="1" applyAlignment="1" applyProtection="1">
      <alignment horizontal="center" vertical="center"/>
    </xf>
    <xf numFmtId="1" fontId="6" fillId="12" borderId="4" xfId="0" applyNumberFormat="1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vertical="center"/>
    </xf>
    <xf numFmtId="0" fontId="15" fillId="14" borderId="2" xfId="0" applyFont="1" applyFill="1" applyBorder="1" applyAlignment="1" applyProtection="1">
      <alignment vertical="center"/>
    </xf>
    <xf numFmtId="0" fontId="11" fillId="14" borderId="33" xfId="0" applyFont="1" applyFill="1" applyBorder="1" applyAlignment="1" applyProtection="1">
      <alignment horizontal="center" vertical="center"/>
    </xf>
    <xf numFmtId="0" fontId="15" fillId="14" borderId="33" xfId="0" applyFont="1" applyFill="1" applyBorder="1" applyAlignment="1" applyProtection="1">
      <alignment horizontal="center" vertical="center"/>
    </xf>
    <xf numFmtId="0" fontId="15" fillId="14" borderId="7" xfId="0" applyFont="1" applyFill="1" applyBorder="1" applyAlignment="1" applyProtection="1">
      <alignment horizontal="center" vertical="center"/>
    </xf>
    <xf numFmtId="0" fontId="15" fillId="12" borderId="69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64" fontId="0" fillId="0" borderId="0" xfId="0" applyNumberFormat="1" applyFill="1" applyAlignment="1" applyProtection="1">
      <alignment vertical="center"/>
    </xf>
    <xf numFmtId="164" fontId="2" fillId="12" borderId="72" xfId="0" applyNumberFormat="1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vertical="center"/>
    </xf>
    <xf numFmtId="0" fontId="5" fillId="5" borderId="33" xfId="0" applyFont="1" applyFill="1" applyBorder="1" applyAlignment="1" applyProtection="1">
      <alignment horizontal="center" vertical="center"/>
    </xf>
    <xf numFmtId="0" fontId="6" fillId="5" borderId="33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5" fillId="5" borderId="3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6" fillId="2" borderId="10" xfId="0" applyFont="1" applyFill="1" applyBorder="1" applyAlignment="1" applyProtection="1">
      <alignment vertical="center"/>
    </xf>
    <xf numFmtId="0" fontId="5" fillId="2" borderId="31" xfId="0" applyFont="1" applyFill="1" applyBorder="1" applyAlignment="1" applyProtection="1">
      <alignment horizontal="center" vertical="center"/>
    </xf>
    <xf numFmtId="0" fontId="2" fillId="0" borderId="79" xfId="0" applyFont="1" applyFill="1" applyBorder="1" applyAlignment="1" applyProtection="1">
      <alignment horizontal="center" vertical="center"/>
    </xf>
    <xf numFmtId="0" fontId="29" fillId="12" borderId="71" xfId="0" applyFont="1" applyFill="1" applyBorder="1" applyAlignment="1" applyProtection="1">
      <alignment horizontal="center" vertical="center"/>
    </xf>
    <xf numFmtId="1" fontId="2" fillId="12" borderId="9" xfId="0" applyNumberFormat="1" applyFont="1" applyFill="1" applyBorder="1" applyAlignment="1" applyProtection="1">
      <alignment horizontal="center" vertical="center"/>
    </xf>
    <xf numFmtId="1" fontId="2" fillId="12" borderId="13" xfId="0" applyNumberFormat="1" applyFont="1" applyFill="1" applyBorder="1" applyAlignment="1" applyProtection="1">
      <alignment horizontal="center" vertical="center"/>
    </xf>
    <xf numFmtId="1" fontId="2" fillId="12" borderId="10" xfId="0" applyNumberFormat="1" applyFont="1" applyFill="1" applyBorder="1" applyAlignment="1" applyProtection="1">
      <alignment horizontal="center" vertical="center"/>
    </xf>
    <xf numFmtId="1" fontId="2" fillId="12" borderId="3" xfId="0" applyNumberFormat="1" applyFont="1" applyFill="1" applyBorder="1" applyAlignment="1" applyProtection="1">
      <alignment horizontal="center" vertical="center"/>
    </xf>
    <xf numFmtId="1" fontId="2" fillId="12" borderId="90" xfId="0" applyNumberFormat="1" applyFont="1" applyFill="1" applyBorder="1" applyAlignment="1" applyProtection="1">
      <alignment horizontal="center" vertical="center"/>
    </xf>
    <xf numFmtId="1" fontId="6" fillId="12" borderId="50" xfId="0" applyNumberFormat="1" applyFont="1" applyFill="1" applyBorder="1" applyAlignment="1" applyProtection="1">
      <alignment horizontal="center" vertical="center"/>
    </xf>
    <xf numFmtId="1" fontId="6" fillId="12" borderId="3" xfId="0" applyNumberFormat="1" applyFont="1" applyFill="1" applyBorder="1" applyAlignment="1" applyProtection="1">
      <alignment horizontal="center" vertical="center"/>
    </xf>
    <xf numFmtId="0" fontId="6" fillId="5" borderId="10" xfId="0" applyFont="1" applyFill="1" applyBorder="1" applyAlignment="1" applyProtection="1">
      <alignment vertical="center"/>
    </xf>
    <xf numFmtId="0" fontId="6" fillId="5" borderId="3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vertical="center"/>
    </xf>
    <xf numFmtId="0" fontId="5" fillId="2" borderId="33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8" fillId="0" borderId="79" xfId="0" applyFont="1" applyFill="1" applyBorder="1" applyAlignment="1" applyProtection="1">
      <alignment horizontal="center" vertical="center"/>
    </xf>
    <xf numFmtId="0" fontId="6" fillId="8" borderId="2" xfId="0" applyFont="1" applyFill="1" applyBorder="1" applyAlignment="1" applyProtection="1">
      <alignment vertical="center"/>
    </xf>
    <xf numFmtId="0" fontId="5" fillId="8" borderId="33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vertical="center"/>
    </xf>
    <xf numFmtId="0" fontId="19" fillId="12" borderId="46" xfId="0" applyFont="1" applyFill="1" applyBorder="1" applyAlignment="1" applyProtection="1">
      <alignment horizontal="center" vertical="center"/>
    </xf>
    <xf numFmtId="2" fontId="19" fillId="16" borderId="13" xfId="0" applyNumberFormat="1" applyFont="1" applyFill="1" applyBorder="1" applyAlignment="1" applyProtection="1">
      <alignment horizontal="center" vertical="center"/>
    </xf>
    <xf numFmtId="164" fontId="15" fillId="10" borderId="10" xfId="0" applyNumberFormat="1" applyFont="1" applyFill="1" applyBorder="1" applyAlignment="1" applyProtection="1">
      <alignment horizontal="center" vertical="center"/>
    </xf>
    <xf numFmtId="164" fontId="36" fillId="21" borderId="71" xfId="0" applyNumberFormat="1" applyFont="1" applyFill="1" applyBorder="1" applyAlignment="1" applyProtection="1">
      <alignment horizontal="center" vertical="center"/>
    </xf>
    <xf numFmtId="164" fontId="36" fillId="21" borderId="13" xfId="0" applyNumberFormat="1" applyFont="1" applyFill="1" applyBorder="1" applyAlignment="1" applyProtection="1">
      <alignment horizontal="center" vertical="center"/>
    </xf>
    <xf numFmtId="3" fontId="41" fillId="14" borderId="72" xfId="0" applyNumberFormat="1" applyFont="1" applyFill="1" applyBorder="1" applyAlignment="1" applyProtection="1">
      <alignment horizontal="center" vertical="center"/>
    </xf>
    <xf numFmtId="0" fontId="59" fillId="21" borderId="10" xfId="0" applyFont="1" applyFill="1" applyBorder="1" applyAlignment="1" applyProtection="1">
      <alignment horizontal="center" vertical="center"/>
    </xf>
    <xf numFmtId="0" fontId="29" fillId="12" borderId="103" xfId="0" applyFont="1" applyFill="1" applyBorder="1" applyAlignment="1" applyProtection="1">
      <alignment horizontal="center" vertical="center"/>
    </xf>
    <xf numFmtId="0" fontId="29" fillId="12" borderId="101" xfId="0" applyFont="1" applyFill="1" applyBorder="1" applyAlignment="1" applyProtection="1">
      <alignment horizontal="center" vertical="center"/>
    </xf>
    <xf numFmtId="0" fontId="19" fillId="12" borderId="104" xfId="0" applyFont="1" applyFill="1" applyBorder="1" applyAlignment="1" applyProtection="1">
      <alignment horizontal="center" vertical="center"/>
    </xf>
    <xf numFmtId="164" fontId="15" fillId="10" borderId="99" xfId="0" applyNumberFormat="1" applyFont="1" applyFill="1" applyBorder="1" applyAlignment="1" applyProtection="1">
      <alignment horizontal="center" vertical="center"/>
    </xf>
    <xf numFmtId="164" fontId="36" fillId="21" borderId="103" xfId="0" applyNumberFormat="1" applyFont="1" applyFill="1" applyBorder="1" applyAlignment="1" applyProtection="1">
      <alignment horizontal="center" vertical="center"/>
    </xf>
    <xf numFmtId="164" fontId="36" fillId="21" borderId="102" xfId="0" applyNumberFormat="1" applyFont="1" applyFill="1" applyBorder="1" applyAlignment="1" applyProtection="1">
      <alignment horizontal="center" vertical="center"/>
    </xf>
    <xf numFmtId="3" fontId="41" fillId="14" borderId="105" xfId="0" applyNumberFormat="1" applyFont="1" applyFill="1" applyBorder="1" applyAlignment="1" applyProtection="1">
      <alignment horizontal="center" vertical="center"/>
    </xf>
    <xf numFmtId="1" fontId="2" fillId="12" borderId="101" xfId="0" applyNumberFormat="1" applyFont="1" applyFill="1" applyBorder="1" applyAlignment="1" applyProtection="1">
      <alignment horizontal="center" vertical="center"/>
    </xf>
    <xf numFmtId="1" fontId="2" fillId="12" borderId="102" xfId="0" applyNumberFormat="1" applyFont="1" applyFill="1" applyBorder="1" applyAlignment="1" applyProtection="1">
      <alignment horizontal="center" vertical="center"/>
    </xf>
    <xf numFmtId="1" fontId="2" fillId="12" borderId="106" xfId="0" applyNumberFormat="1" applyFont="1" applyFill="1" applyBorder="1" applyAlignment="1" applyProtection="1">
      <alignment horizontal="center" vertical="center"/>
    </xf>
    <xf numFmtId="1" fontId="2" fillId="12" borderId="107" xfId="0" applyNumberFormat="1" applyFont="1" applyFill="1" applyBorder="1" applyAlignment="1" applyProtection="1">
      <alignment horizontal="center" vertical="center"/>
    </xf>
    <xf numFmtId="1" fontId="6" fillId="12" borderId="108" xfId="0" applyNumberFormat="1" applyFont="1" applyFill="1" applyBorder="1" applyAlignment="1" applyProtection="1">
      <alignment horizontal="center" vertical="center"/>
    </xf>
    <xf numFmtId="0" fontId="59" fillId="21" borderId="14" xfId="0" applyFont="1" applyFill="1" applyBorder="1" applyAlignment="1" applyProtection="1">
      <alignment horizontal="center" vertical="center"/>
    </xf>
    <xf numFmtId="164" fontId="2" fillId="12" borderId="74" xfId="0" applyNumberFormat="1" applyFont="1" applyFill="1" applyBorder="1" applyAlignment="1" applyProtection="1">
      <alignment horizontal="center" vertical="center"/>
    </xf>
    <xf numFmtId="0" fontId="61" fillId="2" borderId="33" xfId="0" applyFont="1" applyFill="1" applyBorder="1" applyAlignment="1" applyProtection="1">
      <alignment horizontal="center" vertical="center"/>
    </xf>
    <xf numFmtId="0" fontId="13" fillId="2" borderId="33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164" fontId="2" fillId="2" borderId="72" xfId="0" applyNumberFormat="1" applyFont="1" applyFill="1" applyBorder="1" applyAlignment="1" applyProtection="1">
      <alignment horizontal="center" vertical="center"/>
    </xf>
    <xf numFmtId="0" fontId="6" fillId="8" borderId="33" xfId="0" applyFont="1" applyFill="1" applyBorder="1" applyAlignment="1" applyProtection="1">
      <alignment horizontal="center" vertical="center"/>
    </xf>
    <xf numFmtId="0" fontId="6" fillId="8" borderId="7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1" fontId="6" fillId="12" borderId="10" xfId="0" applyNumberFormat="1" applyFont="1" applyFill="1" applyBorder="1" applyAlignment="1" applyProtection="1">
      <alignment horizontal="center" vertical="center"/>
    </xf>
    <xf numFmtId="0" fontId="61" fillId="2" borderId="97" xfId="0" applyFont="1" applyFill="1" applyBorder="1" applyAlignment="1" applyProtection="1">
      <alignment horizontal="center" vertical="center"/>
    </xf>
    <xf numFmtId="0" fontId="19" fillId="12" borderId="66" xfId="0" applyFont="1" applyFill="1" applyBorder="1" applyAlignment="1" applyProtection="1">
      <alignment horizontal="center" vertical="center"/>
    </xf>
    <xf numFmtId="2" fontId="19" fillId="16" borderId="21" xfId="0" applyNumberFormat="1" applyFont="1" applyFill="1" applyBorder="1" applyAlignment="1" applyProtection="1">
      <alignment horizontal="center" vertical="center"/>
    </xf>
    <xf numFmtId="164" fontId="15" fillId="10" borderId="14" xfId="0" applyNumberFormat="1" applyFont="1" applyFill="1" applyBorder="1" applyAlignment="1" applyProtection="1">
      <alignment horizontal="center" vertical="center"/>
    </xf>
    <xf numFmtId="164" fontId="36" fillId="21" borderId="75" xfId="0" applyNumberFormat="1" applyFont="1" applyFill="1" applyBorder="1" applyAlignment="1" applyProtection="1">
      <alignment horizontal="center" vertical="center"/>
    </xf>
    <xf numFmtId="164" fontId="36" fillId="21" borderId="21" xfId="0" applyNumberFormat="1" applyFont="1" applyFill="1" applyBorder="1" applyAlignment="1" applyProtection="1">
      <alignment horizontal="center" vertical="center"/>
    </xf>
    <xf numFmtId="3" fontId="41" fillId="14" borderId="79" xfId="0" applyNumberFormat="1" applyFont="1" applyFill="1" applyBorder="1" applyAlignment="1" applyProtection="1">
      <alignment horizontal="center" vertical="center"/>
    </xf>
    <xf numFmtId="1" fontId="2" fillId="12" borderId="21" xfId="0" applyNumberFormat="1" applyFont="1" applyFill="1" applyBorder="1" applyAlignment="1" applyProtection="1">
      <alignment horizontal="center" vertical="center"/>
    </xf>
    <xf numFmtId="1" fontId="2" fillId="12" borderId="0" xfId="0" applyNumberFormat="1" applyFont="1" applyFill="1" applyBorder="1" applyAlignment="1" applyProtection="1">
      <alignment horizontal="center" vertical="center"/>
    </xf>
    <xf numFmtId="1" fontId="2" fillId="12" borderId="91" xfId="0" applyNumberFormat="1" applyFont="1" applyFill="1" applyBorder="1" applyAlignment="1" applyProtection="1">
      <alignment horizontal="center" vertical="center"/>
    </xf>
    <xf numFmtId="1" fontId="14" fillId="20" borderId="1" xfId="0" applyNumberFormat="1" applyFont="1" applyFill="1" applyBorder="1" applyAlignment="1" applyProtection="1">
      <alignment horizontal="center" vertical="center"/>
    </xf>
    <xf numFmtId="1" fontId="6" fillId="12" borderId="2" xfId="0" applyNumberFormat="1" applyFont="1" applyFill="1" applyBorder="1" applyAlignment="1" applyProtection="1">
      <alignment horizontal="center" vertical="center"/>
    </xf>
    <xf numFmtId="0" fontId="6" fillId="5" borderId="32" xfId="0" applyFont="1" applyFill="1" applyBorder="1" applyAlignment="1" applyProtection="1">
      <alignment horizontal="center" vertical="center"/>
    </xf>
    <xf numFmtId="1" fontId="14" fillId="20" borderId="13" xfId="0" applyNumberFormat="1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13" fillId="21" borderId="2" xfId="0" applyFont="1" applyFill="1" applyBorder="1" applyAlignment="1" applyProtection="1">
      <alignment horizontal="center"/>
    </xf>
    <xf numFmtId="0" fontId="6" fillId="4" borderId="141" xfId="0" applyFont="1" applyFill="1" applyBorder="1" applyAlignment="1" applyProtection="1">
      <alignment vertical="center"/>
    </xf>
    <xf numFmtId="0" fontId="5" fillId="5" borderId="142" xfId="0" applyFont="1" applyFill="1" applyBorder="1" applyAlignment="1" applyProtection="1">
      <alignment horizontal="center" vertical="center"/>
    </xf>
    <xf numFmtId="0" fontId="6" fillId="4" borderId="142" xfId="0" applyFont="1" applyFill="1" applyBorder="1" applyAlignment="1" applyProtection="1">
      <alignment horizontal="center" vertical="center"/>
    </xf>
    <xf numFmtId="0" fontId="6" fillId="4" borderId="143" xfId="0" applyFont="1" applyFill="1" applyBorder="1" applyAlignment="1" applyProtection="1">
      <alignment horizontal="center" vertical="center"/>
    </xf>
    <xf numFmtId="1" fontId="14" fillId="20" borderId="144" xfId="0" applyNumberFormat="1" applyFont="1" applyFill="1" applyBorder="1" applyAlignment="1" applyProtection="1">
      <alignment horizontal="center" vertical="center"/>
    </xf>
    <xf numFmtId="0" fontId="29" fillId="12" borderId="145" xfId="0" applyFont="1" applyFill="1" applyBorder="1" applyAlignment="1" applyProtection="1">
      <alignment horizontal="center" vertical="center"/>
    </xf>
    <xf numFmtId="0" fontId="29" fillId="12" borderId="146" xfId="0" applyFont="1" applyFill="1" applyBorder="1" applyAlignment="1" applyProtection="1">
      <alignment horizontal="center" vertical="center"/>
    </xf>
    <xf numFmtId="0" fontId="59" fillId="21" borderId="141" xfId="0" applyFont="1" applyFill="1" applyBorder="1" applyAlignment="1" applyProtection="1">
      <alignment horizontal="center" vertical="center"/>
    </xf>
    <xf numFmtId="0" fontId="19" fillId="12" borderId="147" xfId="0" applyFont="1" applyFill="1" applyBorder="1" applyAlignment="1" applyProtection="1">
      <alignment horizontal="center" vertical="center"/>
    </xf>
    <xf numFmtId="2" fontId="19" fillId="16" borderId="144" xfId="0" applyNumberFormat="1" applyFont="1" applyFill="1" applyBorder="1" applyAlignment="1" applyProtection="1">
      <alignment horizontal="center" vertical="center"/>
    </xf>
    <xf numFmtId="164" fontId="15" fillId="10" borderId="141" xfId="0" applyNumberFormat="1" applyFont="1" applyFill="1" applyBorder="1" applyAlignment="1" applyProtection="1">
      <alignment horizontal="center" vertical="center"/>
    </xf>
    <xf numFmtId="164" fontId="36" fillId="21" borderId="145" xfId="0" applyNumberFormat="1" applyFont="1" applyFill="1" applyBorder="1" applyAlignment="1" applyProtection="1">
      <alignment horizontal="center" vertical="center"/>
    </xf>
    <xf numFmtId="164" fontId="36" fillId="21" borderId="144" xfId="0" applyNumberFormat="1" applyFont="1" applyFill="1" applyBorder="1" applyAlignment="1" applyProtection="1">
      <alignment horizontal="center" vertical="center"/>
    </xf>
    <xf numFmtId="3" fontId="41" fillId="14" borderId="148" xfId="0" applyNumberFormat="1" applyFont="1" applyFill="1" applyBorder="1" applyAlignment="1" applyProtection="1">
      <alignment horizontal="center" vertical="center"/>
    </xf>
    <xf numFmtId="1" fontId="2" fillId="12" borderId="146" xfId="0" applyNumberFormat="1" applyFont="1" applyFill="1" applyBorder="1" applyAlignment="1" applyProtection="1">
      <alignment horizontal="center" vertical="center"/>
    </xf>
    <xf numFmtId="1" fontId="2" fillId="12" borderId="144" xfId="0" applyNumberFormat="1" applyFont="1" applyFill="1" applyBorder="1" applyAlignment="1" applyProtection="1">
      <alignment horizontal="center" vertical="center"/>
    </xf>
    <xf numFmtId="1" fontId="2" fillId="12" borderId="141" xfId="0" applyNumberFormat="1" applyFont="1" applyFill="1" applyBorder="1" applyAlignment="1" applyProtection="1">
      <alignment horizontal="center" vertical="center"/>
    </xf>
    <xf numFmtId="1" fontId="2" fillId="12" borderId="149" xfId="0" applyNumberFormat="1" applyFont="1" applyFill="1" applyBorder="1" applyAlignment="1" applyProtection="1">
      <alignment horizontal="center" vertical="center"/>
    </xf>
    <xf numFmtId="1" fontId="2" fillId="12" borderId="150" xfId="0" applyNumberFormat="1" applyFont="1" applyFill="1" applyBorder="1" applyAlignment="1" applyProtection="1">
      <alignment horizontal="center" vertical="center"/>
    </xf>
    <xf numFmtId="1" fontId="6" fillId="12" borderId="151" xfId="0" applyNumberFormat="1" applyFont="1" applyFill="1" applyBorder="1" applyAlignment="1" applyProtection="1">
      <alignment horizontal="center" vertical="center"/>
    </xf>
    <xf numFmtId="1" fontId="6" fillId="12" borderId="141" xfId="0" applyNumberFormat="1" applyFont="1" applyFill="1" applyBorder="1" applyAlignment="1" applyProtection="1">
      <alignment horizontal="center" vertical="center"/>
    </xf>
    <xf numFmtId="164" fontId="2" fillId="12" borderId="148" xfId="0" applyNumberFormat="1" applyFont="1" applyFill="1" applyBorder="1" applyAlignment="1" applyProtection="1">
      <alignment horizontal="center" vertical="center"/>
    </xf>
    <xf numFmtId="0" fontId="33" fillId="2" borderId="11" xfId="0" applyFont="1" applyFill="1" applyBorder="1" applyAlignment="1" applyProtection="1">
      <alignment vertical="center"/>
    </xf>
    <xf numFmtId="1" fontId="14" fillId="20" borderId="6" xfId="0" applyNumberFormat="1" applyFont="1" applyFill="1" applyBorder="1" applyAlignment="1" applyProtection="1">
      <alignment horizontal="center" vertical="center"/>
    </xf>
    <xf numFmtId="0" fontId="29" fillId="2" borderId="73" xfId="0" applyFont="1" applyFill="1" applyBorder="1" applyAlignment="1" applyProtection="1">
      <alignment horizontal="center" vertical="center"/>
    </xf>
    <xf numFmtId="0" fontId="29" fillId="2" borderId="8" xfId="0" applyFont="1" applyFill="1" applyBorder="1" applyAlignment="1" applyProtection="1">
      <alignment horizontal="center" vertical="center"/>
    </xf>
    <xf numFmtId="0" fontId="13" fillId="21" borderId="14" xfId="0" applyFont="1" applyFill="1" applyBorder="1" applyAlignment="1" applyProtection="1">
      <alignment horizontal="center" vertical="center"/>
    </xf>
    <xf numFmtId="0" fontId="19" fillId="2" borderId="66" xfId="0" applyFont="1" applyFill="1" applyBorder="1" applyAlignment="1" applyProtection="1">
      <alignment horizontal="center" vertical="center"/>
    </xf>
    <xf numFmtId="1" fontId="2" fillId="2" borderId="8" xfId="0" applyNumberFormat="1" applyFont="1" applyFill="1" applyBorder="1" applyAlignment="1" applyProtection="1">
      <alignment horizontal="center" vertical="center"/>
    </xf>
    <xf numFmtId="1" fontId="2" fillId="2" borderId="6" xfId="0" applyNumberFormat="1" applyFont="1" applyFill="1" applyBorder="1" applyAlignment="1" applyProtection="1">
      <alignment horizontal="center" vertical="center"/>
    </xf>
    <xf numFmtId="1" fontId="2" fillId="2" borderId="11" xfId="0" applyNumberFormat="1" applyFont="1" applyFill="1" applyBorder="1" applyAlignment="1" applyProtection="1">
      <alignment horizontal="center" vertical="center"/>
    </xf>
    <xf numFmtId="1" fontId="2" fillId="2" borderId="5" xfId="0" applyNumberFormat="1" applyFont="1" applyFill="1" applyBorder="1" applyAlignment="1" applyProtection="1">
      <alignment horizontal="center" vertical="center"/>
    </xf>
    <xf numFmtId="1" fontId="2" fillId="2" borderId="95" xfId="0" applyNumberFormat="1" applyFont="1" applyFill="1" applyBorder="1" applyAlignment="1" applyProtection="1">
      <alignment horizontal="center" vertical="center"/>
    </xf>
    <xf numFmtId="1" fontId="6" fillId="2" borderId="52" xfId="0" applyNumberFormat="1" applyFont="1" applyFill="1" applyBorder="1" applyAlignment="1" applyProtection="1">
      <alignment horizontal="center" vertical="center"/>
    </xf>
    <xf numFmtId="1" fontId="6" fillId="2" borderId="11" xfId="0" applyNumberFormat="1" applyFont="1" applyFill="1" applyBorder="1" applyAlignment="1" applyProtection="1">
      <alignment horizontal="center" vertical="center"/>
    </xf>
    <xf numFmtId="0" fontId="33" fillId="2" borderId="2" xfId="0" applyFont="1" applyFill="1" applyBorder="1" applyAlignment="1" applyProtection="1">
      <alignment vertical="center"/>
    </xf>
    <xf numFmtId="0" fontId="61" fillId="2" borderId="31" xfId="0" applyFont="1" applyFill="1" applyBorder="1" applyAlignment="1" applyProtection="1">
      <alignment horizontal="center" vertical="center"/>
    </xf>
    <xf numFmtId="1" fontId="10" fillId="20" borderId="1" xfId="0" applyNumberFormat="1" applyFont="1" applyFill="1" applyBorder="1" applyAlignment="1" applyProtection="1">
      <alignment horizontal="center" vertical="center"/>
    </xf>
    <xf numFmtId="0" fontId="29" fillId="2" borderId="69" xfId="0" applyFont="1" applyFill="1" applyBorder="1" applyAlignment="1" applyProtection="1">
      <alignment horizontal="center" vertical="center"/>
    </xf>
    <xf numFmtId="0" fontId="29" fillId="2" borderId="7" xfId="0" applyFont="1" applyFill="1" applyBorder="1" applyAlignment="1" applyProtection="1">
      <alignment horizontal="center" vertical="center"/>
    </xf>
    <xf numFmtId="0" fontId="6" fillId="21" borderId="2" xfId="0" applyFont="1" applyFill="1" applyBorder="1" applyAlignment="1" applyProtection="1">
      <alignment horizontal="center" vertical="center"/>
    </xf>
    <xf numFmtId="0" fontId="19" fillId="2" borderId="48" xfId="0" applyFont="1" applyFill="1" applyBorder="1" applyAlignment="1" applyProtection="1">
      <alignment horizontal="center" vertical="center"/>
    </xf>
    <xf numFmtId="0" fontId="19" fillId="16" borderId="1" xfId="0" applyFont="1" applyFill="1" applyBorder="1" applyAlignment="1" applyProtection="1">
      <alignment horizontal="center" vertical="center"/>
    </xf>
    <xf numFmtId="164" fontId="16" fillId="10" borderId="2" xfId="0" applyNumberFormat="1" applyFont="1" applyFill="1" applyBorder="1" applyAlignment="1" applyProtection="1">
      <alignment horizontal="center" vertical="center"/>
    </xf>
    <xf numFmtId="164" fontId="37" fillId="21" borderId="69" xfId="0" applyNumberFormat="1" applyFont="1" applyFill="1" applyBorder="1" applyAlignment="1" applyProtection="1">
      <alignment horizontal="center" vertical="center"/>
    </xf>
    <xf numFmtId="164" fontId="37" fillId="21" borderId="1" xfId="0" applyNumberFormat="1" applyFont="1" applyFill="1" applyBorder="1" applyAlignment="1" applyProtection="1">
      <alignment horizontal="center" vertical="center"/>
    </xf>
    <xf numFmtId="3" fontId="23" fillId="14" borderId="70" xfId="0" applyNumberFormat="1" applyFont="1" applyFill="1" applyBorder="1" applyAlignment="1" applyProtection="1">
      <alignment horizontal="center" vertical="center"/>
    </xf>
    <xf numFmtId="1" fontId="2" fillId="2" borderId="7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</xf>
    <xf numFmtId="1" fontId="2" fillId="2" borderId="92" xfId="0" applyNumberFormat="1" applyFont="1" applyFill="1" applyBorder="1" applyAlignment="1" applyProtection="1">
      <alignment horizontal="center" vertical="center"/>
    </xf>
    <xf numFmtId="1" fontId="6" fillId="2" borderId="51" xfId="0" applyNumberFormat="1" applyFont="1" applyFill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164" fontId="2" fillId="2" borderId="70" xfId="0" applyNumberFormat="1" applyFont="1" applyFill="1" applyBorder="1" applyAlignment="1" applyProtection="1">
      <alignment horizontal="center" vertical="center"/>
    </xf>
    <xf numFmtId="20" fontId="7" fillId="0" borderId="0" xfId="0" applyNumberFormat="1" applyFont="1" applyFill="1" applyAlignment="1" applyProtection="1">
      <alignment horizontal="right" vertical="center"/>
    </xf>
    <xf numFmtId="1" fontId="26" fillId="0" borderId="1" xfId="0" applyNumberFormat="1" applyFont="1" applyFill="1" applyBorder="1" applyAlignment="1" applyProtection="1">
      <alignment horizontal="center" vertical="center"/>
    </xf>
    <xf numFmtId="0" fontId="47" fillId="2" borderId="69" xfId="0" applyFont="1" applyFill="1" applyBorder="1" applyAlignment="1" applyProtection="1">
      <alignment horizontal="center" vertical="center"/>
    </xf>
    <xf numFmtId="0" fontId="47" fillId="2" borderId="7" xfId="0" applyFont="1" applyFill="1" applyBorder="1" applyAlignment="1" applyProtection="1">
      <alignment horizontal="center" vertical="center"/>
    </xf>
    <xf numFmtId="0" fontId="5" fillId="21" borderId="2" xfId="0" applyFont="1" applyFill="1" applyBorder="1" applyAlignment="1" applyProtection="1">
      <alignment horizontal="center" vertical="center"/>
    </xf>
    <xf numFmtId="0" fontId="8" fillId="2" borderId="48" xfId="0" applyFont="1" applyFill="1" applyBorder="1" applyAlignment="1" applyProtection="1">
      <alignment horizontal="center" vertical="center"/>
    </xf>
    <xf numFmtId="0" fontId="8" fillId="16" borderId="1" xfId="0" applyFont="1" applyFill="1" applyBorder="1" applyAlignment="1" applyProtection="1">
      <alignment horizontal="center" vertical="center"/>
    </xf>
    <xf numFmtId="164" fontId="17" fillId="10" borderId="2" xfId="0" applyNumberFormat="1" applyFont="1" applyFill="1" applyBorder="1" applyAlignment="1" applyProtection="1">
      <alignment horizontal="center" vertical="center"/>
    </xf>
    <xf numFmtId="164" fontId="17" fillId="21" borderId="69" xfId="0" applyNumberFormat="1" applyFont="1" applyFill="1" applyBorder="1" applyAlignment="1" applyProtection="1">
      <alignment horizontal="center" vertical="center"/>
    </xf>
    <xf numFmtId="3" fontId="5" fillId="14" borderId="70" xfId="0" applyNumberFormat="1" applyFont="1" applyFill="1" applyBorder="1" applyAlignment="1" applyProtection="1">
      <alignment horizontal="center" vertical="center"/>
    </xf>
    <xf numFmtId="1" fontId="8" fillId="2" borderId="7" xfId="0" applyNumberFormat="1" applyFont="1" applyFill="1" applyBorder="1" applyAlignment="1" applyProtection="1">
      <alignment horizontal="center" vertical="center"/>
    </xf>
    <xf numFmtId="1" fontId="8" fillId="2" borderId="1" xfId="0" applyNumberFormat="1" applyFont="1" applyFill="1" applyBorder="1" applyAlignment="1" applyProtection="1">
      <alignment horizontal="center" vertical="center"/>
    </xf>
    <xf numFmtId="1" fontId="8" fillId="2" borderId="2" xfId="0" applyNumberFormat="1" applyFont="1" applyFill="1" applyBorder="1" applyAlignment="1" applyProtection="1">
      <alignment horizontal="center" vertical="center"/>
    </xf>
    <xf numFmtId="1" fontId="8" fillId="2" borderId="4" xfId="0" applyNumberFormat="1" applyFont="1" applyFill="1" applyBorder="1" applyAlignment="1" applyProtection="1">
      <alignment horizontal="center" vertical="center"/>
    </xf>
    <xf numFmtId="1" fontId="5" fillId="2" borderId="51" xfId="0" applyNumberFormat="1" applyFont="1" applyFill="1" applyBorder="1" applyAlignment="1" applyProtection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vertical="center"/>
    </xf>
    <xf numFmtId="164" fontId="8" fillId="2" borderId="70" xfId="0" applyNumberFormat="1" applyFont="1" applyFill="1" applyBorder="1" applyAlignment="1" applyProtection="1">
      <alignment horizontal="center" vertical="center"/>
    </xf>
    <xf numFmtId="0" fontId="9" fillId="20" borderId="1" xfId="0" applyFont="1" applyFill="1" applyBorder="1" applyAlignment="1" applyProtection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 vertical="center"/>
    </xf>
    <xf numFmtId="0" fontId="33" fillId="4" borderId="2" xfId="0" applyFont="1" applyFill="1" applyBorder="1" applyAlignment="1" applyProtection="1">
      <alignment vertical="center"/>
    </xf>
    <xf numFmtId="0" fontId="61" fillId="5" borderId="31" xfId="0" applyFont="1" applyFill="1" applyBorder="1" applyAlignment="1" applyProtection="1">
      <alignment horizontal="center" vertical="center"/>
    </xf>
    <xf numFmtId="0" fontId="13" fillId="5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0" fontId="13" fillId="21" borderId="2" xfId="0" applyFont="1" applyFill="1" applyBorder="1" applyAlignment="1" applyProtection="1">
      <alignment horizontal="center" vertical="center"/>
    </xf>
    <xf numFmtId="0" fontId="33" fillId="5" borderId="10" xfId="0" applyFont="1" applyFill="1" applyBorder="1" applyAlignment="1" applyProtection="1">
      <alignment vertical="center"/>
    </xf>
    <xf numFmtId="0" fontId="29" fillId="2" borderId="71" xfId="0" applyFont="1" applyFill="1" applyBorder="1" applyAlignment="1" applyProtection="1">
      <alignment horizontal="center" vertical="center"/>
    </xf>
    <xf numFmtId="0" fontId="29" fillId="2" borderId="9" xfId="0" applyFont="1" applyFill="1" applyBorder="1" applyAlignment="1" applyProtection="1">
      <alignment horizontal="center" vertical="center"/>
    </xf>
    <xf numFmtId="0" fontId="6" fillId="21" borderId="10" xfId="0" applyFont="1" applyFill="1" applyBorder="1" applyAlignment="1" applyProtection="1">
      <alignment horizontal="center" vertical="center"/>
    </xf>
    <xf numFmtId="0" fontId="19" fillId="2" borderId="46" xfId="0" applyFont="1" applyFill="1" applyBorder="1" applyAlignment="1" applyProtection="1">
      <alignment horizontal="center" vertical="center"/>
    </xf>
    <xf numFmtId="0" fontId="19" fillId="16" borderId="13" xfId="0" applyFont="1" applyFill="1" applyBorder="1" applyAlignment="1" applyProtection="1">
      <alignment horizontal="center" vertical="center"/>
    </xf>
    <xf numFmtId="164" fontId="16" fillId="10" borderId="10" xfId="0" applyNumberFormat="1" applyFont="1" applyFill="1" applyBorder="1" applyAlignment="1" applyProtection="1">
      <alignment horizontal="center" vertical="center"/>
    </xf>
    <xf numFmtId="164" fontId="37" fillId="21" borderId="71" xfId="0" applyNumberFormat="1" applyFont="1" applyFill="1" applyBorder="1" applyAlignment="1" applyProtection="1">
      <alignment horizontal="center" vertical="center"/>
    </xf>
    <xf numFmtId="164" fontId="37" fillId="21" borderId="13" xfId="0" applyNumberFormat="1" applyFont="1" applyFill="1" applyBorder="1" applyAlignment="1" applyProtection="1">
      <alignment horizontal="center" vertical="center"/>
    </xf>
    <xf numFmtId="3" fontId="23" fillId="14" borderId="72" xfId="0" applyNumberFormat="1" applyFont="1" applyFill="1" applyBorder="1" applyAlignment="1" applyProtection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</xf>
    <xf numFmtId="1" fontId="2" fillId="2" borderId="13" xfId="0" applyNumberFormat="1" applyFont="1" applyFill="1" applyBorder="1" applyAlignment="1" applyProtection="1">
      <alignment horizontal="center" vertical="center"/>
    </xf>
    <xf numFmtId="1" fontId="2" fillId="2" borderId="10" xfId="0" applyNumberFormat="1" applyFont="1" applyFill="1" applyBorder="1" applyAlignment="1" applyProtection="1">
      <alignment horizontal="center" vertical="center"/>
    </xf>
    <xf numFmtId="1" fontId="2" fillId="2" borderId="3" xfId="0" applyNumberFormat="1" applyFont="1" applyFill="1" applyBorder="1" applyAlignment="1" applyProtection="1">
      <alignment horizontal="center" vertical="center"/>
    </xf>
    <xf numFmtId="1" fontId="2" fillId="2" borderId="90" xfId="0" applyNumberFormat="1" applyFont="1" applyFill="1" applyBorder="1" applyAlignment="1" applyProtection="1">
      <alignment horizontal="center" vertical="center"/>
    </xf>
    <xf numFmtId="1" fontId="6" fillId="2" borderId="50" xfId="0" applyNumberFormat="1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0" fontId="36" fillId="14" borderId="10" xfId="0" applyFont="1" applyFill="1" applyBorder="1" applyAlignment="1" applyProtection="1">
      <alignment vertical="center"/>
    </xf>
    <xf numFmtId="0" fontId="89" fillId="14" borderId="31" xfId="0" applyFont="1" applyFill="1" applyBorder="1" applyAlignment="1" applyProtection="1">
      <alignment horizontal="center" vertical="center"/>
    </xf>
    <xf numFmtId="1" fontId="26" fillId="0" borderId="13" xfId="0" applyNumberFormat="1" applyFont="1" applyFill="1" applyBorder="1" applyAlignment="1" applyProtection="1">
      <alignment horizontal="center" vertical="center"/>
    </xf>
    <xf numFmtId="0" fontId="47" fillId="2" borderId="71" xfId="0" applyFont="1" applyFill="1" applyBorder="1" applyAlignment="1" applyProtection="1">
      <alignment horizontal="center" vertical="center"/>
    </xf>
    <xf numFmtId="0" fontId="47" fillId="2" borderId="9" xfId="0" applyFont="1" applyFill="1" applyBorder="1" applyAlignment="1" applyProtection="1">
      <alignment horizontal="center" vertical="center"/>
    </xf>
    <xf numFmtId="0" fontId="74" fillId="2" borderId="13" xfId="0" applyFont="1" applyFill="1" applyBorder="1" applyAlignment="1" applyProtection="1">
      <alignment horizontal="center" vertical="center"/>
    </xf>
    <xf numFmtId="0" fontId="5" fillId="21" borderId="10" xfId="0" applyFont="1" applyFill="1" applyBorder="1" applyAlignment="1" applyProtection="1">
      <alignment horizontal="center" vertical="center"/>
    </xf>
    <xf numFmtId="0" fontId="8" fillId="2" borderId="46" xfId="0" applyFont="1" applyFill="1" applyBorder="1" applyAlignment="1" applyProtection="1">
      <alignment horizontal="center" vertical="center"/>
    </xf>
    <xf numFmtId="0" fontId="8" fillId="16" borderId="13" xfId="0" applyFont="1" applyFill="1" applyBorder="1" applyAlignment="1" applyProtection="1">
      <alignment horizontal="center" vertical="center"/>
    </xf>
    <xf numFmtId="164" fontId="17" fillId="10" borderId="10" xfId="0" applyNumberFormat="1" applyFont="1" applyFill="1" applyBorder="1" applyAlignment="1" applyProtection="1">
      <alignment horizontal="center" vertical="center"/>
    </xf>
    <xf numFmtId="164" fontId="17" fillId="21" borderId="71" xfId="0" applyNumberFormat="1" applyFont="1" applyFill="1" applyBorder="1" applyAlignment="1" applyProtection="1">
      <alignment horizontal="center" vertical="center"/>
    </xf>
    <xf numFmtId="3" fontId="5" fillId="14" borderId="72" xfId="0" applyNumberFormat="1" applyFont="1" applyFill="1" applyBorder="1" applyAlignment="1" applyProtection="1">
      <alignment horizontal="center" vertical="center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3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5" fillId="2" borderId="50" xfId="0" applyNumberFormat="1" applyFont="1" applyFill="1" applyBorder="1" applyAlignment="1" applyProtection="1">
      <alignment horizontal="center" vertical="center"/>
    </xf>
    <xf numFmtId="1" fontId="5" fillId="2" borderId="3" xfId="0" applyNumberFormat="1" applyFont="1" applyFill="1" applyBorder="1" applyAlignment="1" applyProtection="1">
      <alignment horizontal="center" vertical="center"/>
    </xf>
    <xf numFmtId="164" fontId="8" fillId="2" borderId="72" xfId="0" applyNumberFormat="1" applyFont="1" applyFill="1" applyBorder="1" applyAlignment="1" applyProtection="1">
      <alignment horizontal="center" vertical="center"/>
    </xf>
    <xf numFmtId="0" fontId="61" fillId="4" borderId="33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27" fillId="21" borderId="2" xfId="0" applyFont="1" applyFill="1" applyBorder="1" applyAlignment="1" applyProtection="1">
      <alignment horizontal="center" vertical="center"/>
    </xf>
    <xf numFmtId="1" fontId="8" fillId="2" borderId="115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33" fillId="2" borderId="14" xfId="0" applyFont="1" applyFill="1" applyBorder="1" applyAlignment="1" applyProtection="1">
      <alignment vertical="center"/>
    </xf>
    <xf numFmtId="1" fontId="26" fillId="0" borderId="21" xfId="0" applyNumberFormat="1" applyFont="1" applyFill="1" applyBorder="1" applyAlignment="1" applyProtection="1">
      <alignment horizontal="center" vertical="center"/>
    </xf>
    <xf numFmtId="0" fontId="47" fillId="2" borderId="75" xfId="0" applyFont="1" applyFill="1" applyBorder="1" applyAlignment="1" applyProtection="1">
      <alignment horizontal="center" vertical="center"/>
    </xf>
    <xf numFmtId="0" fontId="47" fillId="2" borderId="12" xfId="0" applyFont="1" applyFill="1" applyBorder="1" applyAlignment="1" applyProtection="1">
      <alignment horizontal="center" vertical="center"/>
    </xf>
    <xf numFmtId="0" fontId="5" fillId="21" borderId="14" xfId="0" applyFont="1" applyFill="1" applyBorder="1" applyAlignment="1" applyProtection="1">
      <alignment horizontal="center" vertical="center"/>
    </xf>
    <xf numFmtId="0" fontId="8" fillId="2" borderId="66" xfId="0" applyFont="1" applyFill="1" applyBorder="1" applyAlignment="1" applyProtection="1">
      <alignment horizontal="center" vertical="center"/>
    </xf>
    <xf numFmtId="0" fontId="8" fillId="16" borderId="21" xfId="0" applyFont="1" applyFill="1" applyBorder="1" applyAlignment="1" applyProtection="1">
      <alignment horizontal="center" vertical="center"/>
    </xf>
    <xf numFmtId="164" fontId="17" fillId="10" borderId="14" xfId="0" applyNumberFormat="1" applyFont="1" applyFill="1" applyBorder="1" applyAlignment="1" applyProtection="1">
      <alignment horizontal="center" vertical="center"/>
    </xf>
    <xf numFmtId="164" fontId="17" fillId="21" borderId="75" xfId="0" applyNumberFormat="1" applyFont="1" applyFill="1" applyBorder="1" applyAlignment="1" applyProtection="1">
      <alignment horizontal="center" vertical="center"/>
    </xf>
    <xf numFmtId="164" fontId="37" fillId="21" borderId="21" xfId="0" applyNumberFormat="1" applyFont="1" applyFill="1" applyBorder="1" applyAlignment="1" applyProtection="1">
      <alignment horizontal="center" vertical="center"/>
    </xf>
    <xf numFmtId="3" fontId="5" fillId="14" borderId="79" xfId="0" applyNumberFormat="1" applyFont="1" applyFill="1" applyBorder="1" applyAlignment="1" applyProtection="1">
      <alignment horizontal="center" vertical="center"/>
    </xf>
    <xf numFmtId="1" fontId="8" fillId="2" borderId="12" xfId="0" applyNumberFormat="1" applyFont="1" applyFill="1" applyBorder="1" applyAlignment="1" applyProtection="1">
      <alignment horizontal="center" vertical="center"/>
    </xf>
    <xf numFmtId="1" fontId="8" fillId="2" borderId="21" xfId="0" applyNumberFormat="1" applyFont="1" applyFill="1" applyBorder="1" applyAlignment="1" applyProtection="1">
      <alignment horizontal="center" vertical="center"/>
    </xf>
    <xf numFmtId="1" fontId="8" fillId="2" borderId="14" xfId="0" applyNumberFormat="1" applyFont="1" applyFill="1" applyBorder="1" applyAlignment="1" applyProtection="1">
      <alignment horizontal="center" vertical="center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2" fillId="2" borderId="91" xfId="0" applyNumberFormat="1" applyFont="1" applyFill="1" applyBorder="1" applyAlignment="1" applyProtection="1">
      <alignment horizontal="center" vertical="center"/>
    </xf>
    <xf numFmtId="1" fontId="5" fillId="2" borderId="98" xfId="0" applyNumberFormat="1" applyFont="1" applyFill="1" applyBorder="1" applyAlignment="1" applyProtection="1">
      <alignment horizontal="center" vertical="center"/>
    </xf>
    <xf numFmtId="1" fontId="5" fillId="2" borderId="0" xfId="0" applyNumberFormat="1" applyFont="1" applyFill="1" applyBorder="1" applyAlignment="1" applyProtection="1">
      <alignment horizontal="center" vertical="center"/>
    </xf>
    <xf numFmtId="164" fontId="8" fillId="2" borderId="79" xfId="0" applyNumberFormat="1" applyFont="1" applyFill="1" applyBorder="1" applyAlignment="1" applyProtection="1">
      <alignment horizontal="center" vertical="center"/>
    </xf>
    <xf numFmtId="0" fontId="2" fillId="20" borderId="1" xfId="0" applyFont="1" applyFill="1" applyBorder="1" applyAlignment="1" applyProtection="1">
      <alignment horizontal="center" vertical="center"/>
    </xf>
    <xf numFmtId="0" fontId="6" fillId="0" borderId="79" xfId="0" applyFont="1" applyFill="1" applyBorder="1" applyAlignment="1" applyProtection="1">
      <alignment horizontal="center" vertical="center"/>
    </xf>
    <xf numFmtId="164" fontId="16" fillId="21" borderId="69" xfId="0" applyNumberFormat="1" applyFont="1" applyFill="1" applyBorder="1" applyAlignment="1" applyProtection="1">
      <alignment horizontal="center" vertical="center"/>
    </xf>
    <xf numFmtId="1" fontId="6" fillId="2" borderId="53" xfId="0" applyNumberFormat="1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3" fillId="5" borderId="2" xfId="0" applyFont="1" applyFill="1" applyBorder="1" applyAlignment="1" applyProtection="1">
      <alignment vertical="center"/>
    </xf>
    <xf numFmtId="0" fontId="61" fillId="4" borderId="31" xfId="0" applyFont="1" applyFill="1" applyBorder="1" applyAlignment="1" applyProtection="1">
      <alignment horizontal="center" vertical="center"/>
    </xf>
    <xf numFmtId="1" fontId="5" fillId="2" borderId="53" xfId="0" applyNumberFormat="1" applyFont="1" applyFill="1" applyBorder="1" applyAlignment="1" applyProtection="1">
      <alignment horizontal="center" vertical="center"/>
    </xf>
    <xf numFmtId="1" fontId="5" fillId="2" borderId="2" xfId="0" applyNumberFormat="1" applyFont="1" applyFill="1" applyBorder="1" applyAlignment="1" applyProtection="1">
      <alignment horizontal="center" vertical="center"/>
    </xf>
    <xf numFmtId="0" fontId="13" fillId="2" borderId="34" xfId="0" applyFont="1" applyFill="1" applyBorder="1" applyAlignment="1" applyProtection="1">
      <alignment horizontal="center" vertical="center"/>
    </xf>
    <xf numFmtId="1" fontId="26" fillId="20" borderId="1" xfId="0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33" fillId="4" borderId="11" xfId="0" applyFont="1" applyFill="1" applyBorder="1" applyAlignment="1" applyProtection="1">
      <alignment vertical="center"/>
    </xf>
    <xf numFmtId="0" fontId="61" fillId="4" borderId="35" xfId="0" applyFont="1" applyFill="1" applyBorder="1" applyAlignment="1" applyProtection="1">
      <alignment horizontal="center" vertical="center"/>
    </xf>
    <xf numFmtId="0" fontId="29" fillId="2" borderId="21" xfId="0" applyFont="1" applyFill="1" applyBorder="1" applyAlignment="1" applyProtection="1">
      <alignment horizontal="center" vertical="center"/>
    </xf>
    <xf numFmtId="0" fontId="6" fillId="21" borderId="11" xfId="0" applyFont="1" applyFill="1" applyBorder="1" applyAlignment="1" applyProtection="1">
      <alignment horizontal="center" vertical="center"/>
    </xf>
    <xf numFmtId="0" fontId="19" fillId="2" borderId="47" xfId="0" applyFont="1" applyFill="1" applyBorder="1" applyAlignment="1" applyProtection="1">
      <alignment horizontal="center" vertical="center"/>
    </xf>
    <xf numFmtId="0" fontId="19" fillId="16" borderId="6" xfId="0" applyFont="1" applyFill="1" applyBorder="1" applyAlignment="1" applyProtection="1">
      <alignment horizontal="center" vertical="center"/>
    </xf>
    <xf numFmtId="164" fontId="16" fillId="10" borderId="11" xfId="0" applyNumberFormat="1" applyFont="1" applyFill="1" applyBorder="1" applyAlignment="1" applyProtection="1">
      <alignment horizontal="center" vertical="center"/>
    </xf>
    <xf numFmtId="164" fontId="37" fillId="21" borderId="73" xfId="0" applyNumberFormat="1" applyFont="1" applyFill="1" applyBorder="1" applyAlignment="1" applyProtection="1">
      <alignment horizontal="center" vertical="center"/>
    </xf>
    <xf numFmtId="164" fontId="37" fillId="21" borderId="6" xfId="0" applyNumberFormat="1" applyFont="1" applyFill="1" applyBorder="1" applyAlignment="1" applyProtection="1">
      <alignment horizontal="center" vertical="center"/>
    </xf>
    <xf numFmtId="3" fontId="23" fillId="14" borderId="74" xfId="0" applyNumberFormat="1" applyFont="1" applyFill="1" applyBorder="1" applyAlignment="1" applyProtection="1">
      <alignment horizontal="center" vertical="center"/>
    </xf>
    <xf numFmtId="1" fontId="6" fillId="2" borderId="54" xfId="0" applyNumberFormat="1" applyFont="1" applyFill="1" applyBorder="1" applyAlignment="1" applyProtection="1">
      <alignment horizontal="center" vertical="center"/>
    </xf>
    <xf numFmtId="164" fontId="2" fillId="2" borderId="74" xfId="0" applyNumberFormat="1" applyFont="1" applyFill="1" applyBorder="1" applyAlignment="1" applyProtection="1">
      <alignment horizontal="center" vertical="center"/>
    </xf>
    <xf numFmtId="0" fontId="8" fillId="20" borderId="1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/>
    </xf>
    <xf numFmtId="0" fontId="47" fillId="2" borderId="10" xfId="0" applyFont="1" applyFill="1" applyBorder="1" applyAlignment="1" applyProtection="1">
      <alignment horizontal="center" vertical="center"/>
    </xf>
    <xf numFmtId="164" fontId="40" fillId="21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33" fillId="2" borderId="10" xfId="0" applyFont="1" applyFill="1" applyBorder="1" applyAlignment="1" applyProtection="1">
      <alignment vertical="center"/>
    </xf>
    <xf numFmtId="0" fontId="29" fillId="2" borderId="75" xfId="0" applyFont="1" applyFill="1" applyBorder="1" applyAlignment="1" applyProtection="1">
      <alignment horizontal="center" vertical="center"/>
    </xf>
    <xf numFmtId="0" fontId="6" fillId="21" borderId="14" xfId="0" applyFont="1" applyFill="1" applyBorder="1" applyAlignment="1" applyProtection="1">
      <alignment horizontal="center" vertical="center"/>
    </xf>
    <xf numFmtId="164" fontId="16" fillId="21" borderId="71" xfId="0" applyNumberFormat="1" applyFont="1" applyFill="1" applyBorder="1" applyAlignment="1" applyProtection="1">
      <alignment horizontal="center" vertical="center"/>
    </xf>
    <xf numFmtId="1" fontId="2" fillId="2" borderId="55" xfId="0" applyNumberFormat="1" applyFont="1" applyFill="1" applyBorder="1" applyAlignment="1" applyProtection="1">
      <alignment horizontal="center" vertical="center"/>
    </xf>
    <xf numFmtId="1" fontId="6" fillId="2" borderId="10" xfId="0" applyNumberFormat="1" applyFont="1" applyFill="1" applyBorder="1" applyAlignment="1" applyProtection="1">
      <alignment horizontal="center" vertical="center"/>
    </xf>
    <xf numFmtId="1" fontId="26" fillId="20" borderId="13" xfId="0" applyNumberFormat="1" applyFont="1" applyFill="1" applyBorder="1" applyAlignment="1" applyProtection="1">
      <alignment horizontal="center" vertical="center"/>
    </xf>
    <xf numFmtId="0" fontId="28" fillId="21" borderId="10" xfId="0" applyFont="1" applyFill="1" applyBorder="1" applyAlignment="1" applyProtection="1">
      <alignment horizontal="center" vertical="center"/>
    </xf>
    <xf numFmtId="1" fontId="6" fillId="2" borderId="55" xfId="0" applyNumberFormat="1" applyFont="1" applyFill="1" applyBorder="1" applyAlignment="1" applyProtection="1">
      <alignment horizontal="center" vertical="center"/>
    </xf>
    <xf numFmtId="0" fontId="33" fillId="2" borderId="26" xfId="0" applyFont="1" applyFill="1" applyBorder="1" applyAlignment="1" applyProtection="1">
      <alignment vertical="center"/>
    </xf>
    <xf numFmtId="1" fontId="26" fillId="0" borderId="28" xfId="0" applyNumberFormat="1" applyFont="1" applyFill="1" applyBorder="1" applyAlignment="1" applyProtection="1">
      <alignment horizontal="center" vertical="center"/>
    </xf>
    <xf numFmtId="0" fontId="47" fillId="2" borderId="76" xfId="0" applyFont="1" applyFill="1" applyBorder="1" applyAlignment="1" applyProtection="1">
      <alignment horizontal="center" vertical="center"/>
    </xf>
    <xf numFmtId="0" fontId="47" fillId="2" borderId="28" xfId="0" applyFont="1" applyFill="1" applyBorder="1" applyAlignment="1" applyProtection="1">
      <alignment horizontal="center" vertical="center"/>
    </xf>
    <xf numFmtId="0" fontId="74" fillId="2" borderId="26" xfId="0" applyFont="1" applyFill="1" applyBorder="1" applyAlignment="1" applyProtection="1">
      <alignment horizontal="center" vertical="center"/>
    </xf>
    <xf numFmtId="0" fontId="5" fillId="21" borderId="26" xfId="0" applyFont="1" applyFill="1" applyBorder="1" applyAlignment="1" applyProtection="1">
      <alignment horizontal="center" vertical="center"/>
    </xf>
    <xf numFmtId="0" fontId="8" fillId="2" borderId="49" xfId="0" applyFont="1" applyFill="1" applyBorder="1" applyAlignment="1" applyProtection="1">
      <alignment horizontal="center" vertical="center"/>
    </xf>
    <xf numFmtId="0" fontId="8" fillId="16" borderId="28" xfId="0" applyFont="1" applyFill="1" applyBorder="1" applyAlignment="1" applyProtection="1">
      <alignment horizontal="center" vertical="center"/>
    </xf>
    <xf numFmtId="164" fontId="17" fillId="10" borderId="26" xfId="0" applyNumberFormat="1" applyFont="1" applyFill="1" applyBorder="1" applyAlignment="1" applyProtection="1">
      <alignment horizontal="center" vertical="center"/>
    </xf>
    <xf numFmtId="164" fontId="17" fillId="21" borderId="76" xfId="0" applyNumberFormat="1" applyFont="1" applyFill="1" applyBorder="1" applyAlignment="1" applyProtection="1">
      <alignment horizontal="center" vertical="center"/>
    </xf>
    <xf numFmtId="164" fontId="37" fillId="21" borderId="28" xfId="0" applyNumberFormat="1" applyFont="1" applyFill="1" applyBorder="1" applyAlignment="1" applyProtection="1">
      <alignment horizontal="center" vertical="center"/>
    </xf>
    <xf numFmtId="3" fontId="5" fillId="14" borderId="93" xfId="0" applyNumberFormat="1" applyFont="1" applyFill="1" applyBorder="1" applyAlignment="1" applyProtection="1">
      <alignment horizontal="center" vertical="center"/>
    </xf>
    <xf numFmtId="1" fontId="8" fillId="2" borderId="27" xfId="0" applyNumberFormat="1" applyFont="1" applyFill="1" applyBorder="1" applyAlignment="1" applyProtection="1">
      <alignment horizontal="center" vertical="center"/>
    </xf>
    <xf numFmtId="1" fontId="8" fillId="2" borderId="28" xfId="0" applyNumberFormat="1" applyFont="1" applyFill="1" applyBorder="1" applyAlignment="1" applyProtection="1">
      <alignment horizontal="center" vertical="center"/>
    </xf>
    <xf numFmtId="1" fontId="8" fillId="2" borderId="26" xfId="0" applyNumberFormat="1" applyFont="1" applyFill="1" applyBorder="1" applyAlignment="1" applyProtection="1">
      <alignment horizontal="center" vertical="center"/>
    </xf>
    <xf numFmtId="1" fontId="8" fillId="2" borderId="64" xfId="0" applyNumberFormat="1" applyFont="1" applyFill="1" applyBorder="1" applyAlignment="1" applyProtection="1">
      <alignment horizontal="center" vertical="center"/>
    </xf>
    <xf numFmtId="1" fontId="5" fillId="2" borderId="56" xfId="0" applyNumberFormat="1" applyFont="1" applyFill="1" applyBorder="1" applyAlignment="1" applyProtection="1">
      <alignment horizontal="center" vertical="center"/>
    </xf>
    <xf numFmtId="1" fontId="5" fillId="2" borderId="26" xfId="0" applyNumberFormat="1" applyFont="1" applyFill="1" applyBorder="1" applyAlignment="1" applyProtection="1">
      <alignment horizontal="center" vertical="center"/>
    </xf>
    <xf numFmtId="0" fontId="33" fillId="5" borderId="11" xfId="0" applyFont="1" applyFill="1" applyBorder="1" applyAlignment="1" applyProtection="1">
      <alignment vertical="center"/>
    </xf>
    <xf numFmtId="0" fontId="61" fillId="5" borderId="97" xfId="0" applyFont="1" applyFill="1" applyBorder="1" applyAlignment="1" applyProtection="1">
      <alignment horizontal="center" vertical="center"/>
    </xf>
    <xf numFmtId="0" fontId="64" fillId="20" borderId="1" xfId="0" applyFont="1" applyFill="1" applyBorder="1" applyAlignment="1" applyProtection="1">
      <alignment horizontal="center" vertical="center"/>
    </xf>
    <xf numFmtId="0" fontId="63" fillId="2" borderId="69" xfId="0" applyFont="1" applyFill="1" applyBorder="1" applyAlignment="1" applyProtection="1">
      <alignment horizontal="center" vertical="center"/>
    </xf>
    <xf numFmtId="0" fontId="63" fillId="2" borderId="1" xfId="0" applyFont="1" applyFill="1" applyBorder="1" applyAlignment="1" applyProtection="1">
      <alignment horizontal="center" vertical="center"/>
    </xf>
    <xf numFmtId="0" fontId="66" fillId="2" borderId="2" xfId="0" applyFont="1" applyFill="1" applyBorder="1" applyAlignment="1" applyProtection="1">
      <alignment horizontal="center" vertical="center"/>
    </xf>
    <xf numFmtId="0" fontId="33" fillId="21" borderId="2" xfId="0" applyFont="1" applyFill="1" applyBorder="1" applyAlignment="1" applyProtection="1">
      <alignment horizontal="center" vertical="center"/>
    </xf>
    <xf numFmtId="0" fontId="33" fillId="2" borderId="48" xfId="0" applyFont="1" applyFill="1" applyBorder="1" applyAlignment="1" applyProtection="1">
      <alignment horizontal="center" vertical="center"/>
    </xf>
    <xf numFmtId="2" fontId="65" fillId="16" borderId="1" xfId="0" applyNumberFormat="1" applyFont="1" applyFill="1" applyBorder="1" applyAlignment="1" applyProtection="1">
      <alignment horizontal="center" vertical="center"/>
    </xf>
    <xf numFmtId="164" fontId="36" fillId="10" borderId="2" xfId="0" applyNumberFormat="1" applyFont="1" applyFill="1" applyBorder="1" applyAlignment="1" applyProtection="1">
      <alignment horizontal="center" vertical="center"/>
    </xf>
    <xf numFmtId="3" fontId="40" fillId="14" borderId="70" xfId="0" applyNumberFormat="1" applyFont="1" applyFill="1" applyBorder="1" applyAlignment="1" applyProtection="1">
      <alignment horizontal="center" vertical="center"/>
    </xf>
    <xf numFmtId="1" fontId="33" fillId="2" borderId="7" xfId="0" applyNumberFormat="1" applyFont="1" applyFill="1" applyBorder="1" applyAlignment="1" applyProtection="1">
      <alignment horizontal="center" vertical="center"/>
    </xf>
    <xf numFmtId="1" fontId="33" fillId="2" borderId="1" xfId="0" applyNumberFormat="1" applyFont="1" applyFill="1" applyBorder="1" applyAlignment="1" applyProtection="1">
      <alignment horizontal="center" vertical="center"/>
    </xf>
    <xf numFmtId="1" fontId="33" fillId="2" borderId="2" xfId="0" applyNumberFormat="1" applyFont="1" applyFill="1" applyBorder="1" applyAlignment="1" applyProtection="1">
      <alignment horizontal="center" vertical="center"/>
    </xf>
    <xf numFmtId="1" fontId="33" fillId="2" borderId="4" xfId="0" applyNumberFormat="1" applyFont="1" applyFill="1" applyBorder="1" applyAlignment="1" applyProtection="1">
      <alignment horizontal="center" vertical="center"/>
    </xf>
    <xf numFmtId="1" fontId="33" fillId="2" borderId="92" xfId="0" applyNumberFormat="1" applyFont="1" applyFill="1" applyBorder="1" applyAlignment="1" applyProtection="1">
      <alignment horizontal="center" vertical="center"/>
    </xf>
    <xf numFmtId="1" fontId="33" fillId="2" borderId="53" xfId="0" applyNumberFormat="1" applyFont="1" applyFill="1" applyBorder="1" applyAlignment="1" applyProtection="1">
      <alignment horizontal="center" vertical="center"/>
    </xf>
    <xf numFmtId="164" fontId="33" fillId="12" borderId="70" xfId="0" applyNumberFormat="1" applyFont="1" applyFill="1" applyBorder="1" applyAlignment="1" applyProtection="1">
      <alignment horizontal="center" vertical="center"/>
    </xf>
    <xf numFmtId="1" fontId="36" fillId="20" borderId="1" xfId="0" applyNumberFormat="1" applyFont="1" applyFill="1" applyBorder="1" applyAlignment="1" applyProtection="1">
      <alignment horizontal="center" vertical="center"/>
    </xf>
    <xf numFmtId="3" fontId="37" fillId="14" borderId="70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65" fillId="16" borderId="1" xfId="0" applyFont="1" applyFill="1" applyBorder="1" applyAlignment="1" applyProtection="1">
      <alignment horizontal="center" vertical="center"/>
    </xf>
    <xf numFmtId="164" fontId="37" fillId="10" borderId="2" xfId="0" applyNumberFormat="1" applyFont="1" applyFill="1" applyBorder="1" applyAlignment="1" applyProtection="1">
      <alignment horizontal="center" vertical="center"/>
    </xf>
    <xf numFmtId="0" fontId="65" fillId="2" borderId="48" xfId="0" applyFont="1" applyFill="1" applyBorder="1" applyAlignment="1" applyProtection="1">
      <alignment horizontal="center" vertical="center"/>
    </xf>
    <xf numFmtId="164" fontId="33" fillId="2" borderId="70" xfId="0" applyNumberFormat="1" applyFont="1" applyFill="1" applyBorder="1" applyAlignment="1" applyProtection="1">
      <alignment horizontal="center" vertical="center"/>
    </xf>
    <xf numFmtId="1" fontId="36" fillId="0" borderId="1" xfId="0" applyNumberFormat="1" applyFont="1" applyFill="1" applyBorder="1" applyAlignment="1" applyProtection="1">
      <alignment horizontal="center" vertical="center"/>
    </xf>
    <xf numFmtId="0" fontId="33" fillId="16" borderId="1" xfId="0" applyFont="1" applyFill="1" applyBorder="1" applyAlignment="1" applyProtection="1">
      <alignment horizontal="center" vertical="center"/>
    </xf>
    <xf numFmtId="3" fontId="33" fillId="14" borderId="7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3" fillId="0" borderId="1" xfId="0" applyFont="1" applyFill="1" applyBorder="1" applyAlignment="1" applyProtection="1">
      <alignment horizontal="center" vertical="center"/>
    </xf>
    <xf numFmtId="0" fontId="63" fillId="2" borderId="73" xfId="0" applyFont="1" applyFill="1" applyBorder="1" applyAlignment="1" applyProtection="1">
      <alignment horizontal="center" vertical="center"/>
    </xf>
    <xf numFmtId="0" fontId="63" fillId="2" borderId="11" xfId="0" applyFont="1" applyFill="1" applyBorder="1" applyAlignment="1" applyProtection="1">
      <alignment horizontal="center" vertical="center"/>
    </xf>
    <xf numFmtId="0" fontId="33" fillId="0" borderId="79" xfId="0" applyFont="1" applyFill="1" applyBorder="1" applyAlignment="1" applyProtection="1">
      <alignment horizontal="center" vertical="center"/>
    </xf>
    <xf numFmtId="0" fontId="63" fillId="2" borderId="80" xfId="0" applyFont="1" applyFill="1" applyBorder="1" applyAlignment="1" applyProtection="1">
      <alignment horizontal="center" vertical="center"/>
    </xf>
    <xf numFmtId="0" fontId="63" fillId="2" borderId="81" xfId="0" applyFont="1" applyFill="1" applyBorder="1" applyAlignment="1" applyProtection="1">
      <alignment horizontal="center" vertical="center"/>
    </xf>
    <xf numFmtId="0" fontId="63" fillId="2" borderId="82" xfId="0" applyFont="1" applyFill="1" applyBorder="1" applyAlignment="1" applyProtection="1">
      <alignment horizontal="center" vertical="center"/>
    </xf>
    <xf numFmtId="0" fontId="33" fillId="21" borderId="83" xfId="0" applyFont="1" applyFill="1" applyBorder="1" applyAlignment="1" applyProtection="1">
      <alignment horizontal="center" vertical="center"/>
    </xf>
    <xf numFmtId="0" fontId="33" fillId="2" borderId="84" xfId="0" applyFont="1" applyFill="1" applyBorder="1" applyAlignment="1" applyProtection="1">
      <alignment horizontal="center" vertical="center"/>
    </xf>
    <xf numFmtId="0" fontId="33" fillId="16" borderId="81" xfId="0" applyFont="1" applyFill="1" applyBorder="1" applyAlignment="1" applyProtection="1">
      <alignment horizontal="center" vertical="center"/>
    </xf>
    <xf numFmtId="164" fontId="37" fillId="10" borderId="83" xfId="0" applyNumberFormat="1" applyFont="1" applyFill="1" applyBorder="1" applyAlignment="1" applyProtection="1">
      <alignment horizontal="center" vertical="center"/>
    </xf>
    <xf numFmtId="164" fontId="37" fillId="21" borderId="94" xfId="0" applyNumberFormat="1" applyFont="1" applyFill="1" applyBorder="1" applyAlignment="1" applyProtection="1">
      <alignment horizontal="center" vertical="center"/>
    </xf>
    <xf numFmtId="164" fontId="37" fillId="21" borderId="81" xfId="0" applyNumberFormat="1" applyFont="1" applyFill="1" applyBorder="1" applyAlignment="1" applyProtection="1">
      <alignment horizontal="center" vertical="center"/>
    </xf>
    <xf numFmtId="3" fontId="33" fillId="14" borderId="88" xfId="0" applyNumberFormat="1" applyFont="1" applyFill="1" applyBorder="1" applyAlignment="1" applyProtection="1">
      <alignment horizontal="center" vertical="center"/>
    </xf>
    <xf numFmtId="1" fontId="33" fillId="2" borderId="85" xfId="0" applyNumberFormat="1" applyFont="1" applyFill="1" applyBorder="1" applyAlignment="1" applyProtection="1">
      <alignment horizontal="center" vertical="center"/>
    </xf>
    <xf numFmtId="1" fontId="33" fillId="2" borderId="81" xfId="0" applyNumberFormat="1" applyFont="1" applyFill="1" applyBorder="1" applyAlignment="1" applyProtection="1">
      <alignment horizontal="center" vertical="center"/>
    </xf>
    <xf numFmtId="1" fontId="33" fillId="2" borderId="83" xfId="0" applyNumberFormat="1" applyFont="1" applyFill="1" applyBorder="1" applyAlignment="1" applyProtection="1">
      <alignment horizontal="center" vertical="center"/>
    </xf>
    <xf numFmtId="1" fontId="33" fillId="2" borderId="86" xfId="0" applyNumberFormat="1" applyFont="1" applyFill="1" applyBorder="1" applyAlignment="1" applyProtection="1">
      <alignment horizontal="center" vertical="center"/>
    </xf>
    <xf numFmtId="1" fontId="33" fillId="2" borderId="89" xfId="0" applyNumberFormat="1" applyFont="1" applyFill="1" applyBorder="1" applyAlignment="1" applyProtection="1">
      <alignment horizontal="center" vertical="center"/>
    </xf>
    <xf numFmtId="1" fontId="33" fillId="2" borderId="87" xfId="0" applyNumberFormat="1" applyFont="1" applyFill="1" applyBorder="1" applyAlignment="1" applyProtection="1">
      <alignment horizontal="center" vertical="center"/>
    </xf>
    <xf numFmtId="164" fontId="33" fillId="2" borderId="88" xfId="0" applyNumberFormat="1" applyFont="1" applyFill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49" fillId="0" borderId="5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7" fillId="0" borderId="0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64" fontId="33" fillId="0" borderId="0" xfId="0" applyNumberFormat="1" applyFont="1" applyFill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164" fontId="56" fillId="0" borderId="57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47" fillId="11" borderId="8" xfId="0" applyFont="1" applyFill="1" applyBorder="1" applyAlignment="1" applyProtection="1">
      <alignment horizontal="center" vertical="center"/>
    </xf>
    <xf numFmtId="0" fontId="47" fillId="11" borderId="1" xfId="0" applyFont="1" applyFill="1" applyBorder="1" applyAlignment="1" applyProtection="1">
      <alignment horizontal="center" vertical="center"/>
    </xf>
    <xf numFmtId="0" fontId="61" fillId="21" borderId="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3" fontId="1" fillId="0" borderId="0" xfId="0" applyNumberFormat="1" applyFont="1" applyBorder="1" applyAlignment="1" applyProtection="1">
      <alignment horizontal="center" vertical="center"/>
    </xf>
    <xf numFmtId="1" fontId="13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3" fontId="6" fillId="0" borderId="0" xfId="0" applyNumberFormat="1" applyFont="1" applyBorder="1" applyAlignment="1" applyProtection="1">
      <alignment horizontal="center" vertical="center"/>
    </xf>
    <xf numFmtId="1" fontId="6" fillId="0" borderId="57" xfId="0" applyNumberFormat="1" applyFont="1" applyBorder="1" applyAlignment="1" applyProtection="1">
      <alignment horizontal="center" vertical="center"/>
    </xf>
    <xf numFmtId="164" fontId="15" fillId="0" borderId="0" xfId="0" applyNumberFormat="1" applyFont="1" applyBorder="1" applyAlignment="1" applyProtection="1">
      <alignment horizontal="center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50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4" fillId="0" borderId="3" xfId="0" applyNumberFormat="1" applyFont="1" applyBorder="1" applyAlignment="1" applyProtection="1">
      <alignment vertical="center"/>
    </xf>
    <xf numFmtId="3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8" fillId="0" borderId="25" xfId="0" applyFont="1" applyBorder="1" applyAlignment="1" applyProtection="1">
      <alignment horizontal="right" vertical="center"/>
    </xf>
    <xf numFmtId="164" fontId="6" fillId="0" borderId="25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vertical="center"/>
    </xf>
    <xf numFmtId="164" fontId="6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1" fillId="0" borderId="23" xfId="0" applyFont="1" applyBorder="1" applyAlignment="1" applyProtection="1">
      <alignment horizontal="right" vertical="center"/>
    </xf>
    <xf numFmtId="0" fontId="0" fillId="0" borderId="23" xfId="0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vertical="center"/>
    </xf>
    <xf numFmtId="0" fontId="46" fillId="0" borderId="23" xfId="0" applyFont="1" applyBorder="1" applyAlignment="1" applyProtection="1">
      <alignment vertical="center"/>
    </xf>
    <xf numFmtId="0" fontId="52" fillId="0" borderId="23" xfId="0" applyFont="1" applyBorder="1" applyAlignment="1" applyProtection="1">
      <alignment vertical="center"/>
    </xf>
    <xf numFmtId="0" fontId="50" fillId="0" borderId="23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0" fontId="0" fillId="0" borderId="23" xfId="0" applyBorder="1" applyAlignment="1" applyProtection="1">
      <alignment horizontal="center" vertical="center"/>
    </xf>
    <xf numFmtId="0" fontId="33" fillId="0" borderId="23" xfId="0" applyFont="1" applyBorder="1" applyAlignment="1" applyProtection="1">
      <alignment horizontal="center" vertical="center"/>
    </xf>
    <xf numFmtId="3" fontId="0" fillId="0" borderId="23" xfId="0" applyNumberForma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47" fillId="13" borderId="13" xfId="0" applyFont="1" applyFill="1" applyBorder="1" applyAlignment="1" applyProtection="1">
      <alignment horizontal="center" vertical="center" wrapText="1"/>
    </xf>
    <xf numFmtId="1" fontId="47" fillId="13" borderId="13" xfId="0" applyNumberFormat="1" applyFont="1" applyFill="1" applyBorder="1" applyAlignment="1" applyProtection="1">
      <alignment horizontal="center" vertical="center"/>
    </xf>
    <xf numFmtId="0" fontId="22" fillId="0" borderId="116" xfId="0" applyFont="1" applyFill="1" applyBorder="1" applyAlignment="1" applyProtection="1">
      <alignment vertical="center"/>
    </xf>
    <xf numFmtId="1" fontId="2" fillId="13" borderId="1" xfId="0" applyNumberFormat="1" applyFont="1" applyFill="1" applyBorder="1" applyAlignment="1" applyProtection="1">
      <alignment horizontal="center" vertical="center"/>
    </xf>
    <xf numFmtId="1" fontId="48" fillId="12" borderId="1" xfId="0" applyNumberFormat="1" applyFont="1" applyFill="1" applyBorder="1" applyAlignment="1" applyProtection="1">
      <alignment horizontal="center" vertical="center"/>
    </xf>
    <xf numFmtId="1" fontId="48" fillId="12" borderId="2" xfId="0" applyNumberFormat="1" applyFont="1" applyFill="1" applyBorder="1" applyAlignment="1" applyProtection="1">
      <alignment horizontal="center" vertical="center"/>
    </xf>
    <xf numFmtId="1" fontId="2" fillId="13" borderId="13" xfId="0" applyNumberFormat="1" applyFont="1" applyFill="1" applyBorder="1" applyAlignment="1" applyProtection="1">
      <alignment horizontal="center" vertical="center"/>
    </xf>
    <xf numFmtId="1" fontId="48" fillId="12" borderId="13" xfId="0" applyNumberFormat="1" applyFont="1" applyFill="1" applyBorder="1" applyAlignment="1" applyProtection="1">
      <alignment horizontal="center" vertical="center"/>
    </xf>
    <xf numFmtId="1" fontId="48" fillId="12" borderId="10" xfId="0" applyNumberFormat="1" applyFont="1" applyFill="1" applyBorder="1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48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2" fillId="14" borderId="1" xfId="0" applyFont="1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33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horizontal="left" vertical="center"/>
    </xf>
    <xf numFmtId="0" fontId="2" fillId="15" borderId="1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1" fontId="6" fillId="2" borderId="14" xfId="0" applyNumberFormat="1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52" fillId="0" borderId="0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top"/>
    </xf>
    <xf numFmtId="0" fontId="33" fillId="0" borderId="0" xfId="0" applyFont="1" applyFill="1" applyAlignment="1" applyProtection="1">
      <alignment vertical="center"/>
    </xf>
    <xf numFmtId="3" fontId="0" fillId="0" borderId="0" xfId="0" applyNumberFormat="1" applyFill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vertical="center" wrapText="1"/>
    </xf>
    <xf numFmtId="165" fontId="33" fillId="13" borderId="11" xfId="0" applyNumberFormat="1" applyFont="1" applyFill="1" applyBorder="1" applyAlignment="1" applyProtection="1">
      <alignment horizontal="center" vertical="center" wrapText="1"/>
    </xf>
    <xf numFmtId="0" fontId="0" fillId="16" borderId="12" xfId="0" applyFill="1" applyBorder="1" applyAlignment="1" applyProtection="1">
      <alignment vertical="center"/>
    </xf>
    <xf numFmtId="0" fontId="0" fillId="17" borderId="12" xfId="0" applyFill="1" applyBorder="1" applyAlignment="1" applyProtection="1">
      <alignment vertical="center"/>
    </xf>
    <xf numFmtId="1" fontId="81" fillId="35" borderId="4" xfId="0" applyNumberFormat="1" applyFont="1" applyFill="1" applyBorder="1" applyAlignment="1">
      <alignment horizontal="center" vertical="center"/>
    </xf>
    <xf numFmtId="1" fontId="81" fillId="34" borderId="4" xfId="0" applyNumberFormat="1" applyFont="1" applyFill="1" applyBorder="1" applyAlignment="1">
      <alignment horizontal="center" vertical="center"/>
    </xf>
    <xf numFmtId="166" fontId="8" fillId="27" borderId="154" xfId="0" applyNumberFormat="1" applyFont="1" applyFill="1" applyBorder="1" applyAlignment="1">
      <alignment horizontal="center" textRotation="90"/>
    </xf>
    <xf numFmtId="0" fontId="75" fillId="27" borderId="155" xfId="0" applyFont="1" applyFill="1" applyBorder="1" applyAlignment="1">
      <alignment horizontal="center" vertical="center"/>
    </xf>
    <xf numFmtId="1" fontId="47" fillId="27" borderId="156" xfId="0" applyNumberFormat="1" applyFont="1" applyFill="1" applyBorder="1" applyAlignment="1">
      <alignment horizontal="center"/>
    </xf>
    <xf numFmtId="0" fontId="47" fillId="27" borderId="156" xfId="0" applyFont="1" applyFill="1" applyBorder="1" applyAlignment="1">
      <alignment horizontal="center"/>
    </xf>
    <xf numFmtId="1" fontId="14" fillId="0" borderId="13" xfId="0" applyNumberFormat="1" applyFont="1" applyFill="1" applyBorder="1" applyAlignment="1" applyProtection="1">
      <alignment horizontal="center" vertical="center"/>
    </xf>
    <xf numFmtId="1" fontId="14" fillId="0" borderId="1" xfId="0" applyNumberFormat="1" applyFont="1" applyFill="1" applyBorder="1" applyAlignment="1" applyProtection="1">
      <alignment horizontal="center" vertical="center"/>
    </xf>
    <xf numFmtId="1" fontId="14" fillId="0" borderId="102" xfId="0" applyNumberFormat="1" applyFont="1" applyFill="1" applyBorder="1" applyAlignment="1" applyProtection="1">
      <alignment horizontal="center" vertical="center"/>
    </xf>
    <xf numFmtId="0" fontId="29" fillId="12" borderId="1" xfId="0" applyFont="1" applyFill="1" applyBorder="1" applyAlignment="1" applyProtection="1">
      <alignment horizontal="center" vertical="center"/>
      <protection locked="0"/>
    </xf>
    <xf numFmtId="0" fontId="29" fillId="12" borderId="13" xfId="0" applyFont="1" applyFill="1" applyBorder="1" applyAlignment="1" applyProtection="1">
      <alignment horizontal="center" vertical="center"/>
      <protection locked="0"/>
    </xf>
    <xf numFmtId="1" fontId="14" fillId="0" borderId="6" xfId="0" applyNumberFormat="1" applyFont="1" applyFill="1" applyBorder="1" applyAlignment="1" applyProtection="1">
      <alignment horizontal="center" vertical="center"/>
    </xf>
    <xf numFmtId="0" fontId="29" fillId="12" borderId="73" xfId="0" applyFont="1" applyFill="1" applyBorder="1" applyAlignment="1" applyProtection="1">
      <alignment horizontal="center" vertical="center"/>
    </xf>
    <xf numFmtId="0" fontId="29" fillId="12" borderId="8" xfId="0" applyFont="1" applyFill="1" applyBorder="1" applyAlignment="1" applyProtection="1">
      <alignment horizontal="center" vertical="center"/>
    </xf>
    <xf numFmtId="0" fontId="29" fillId="12" borderId="6" xfId="0" applyFont="1" applyFill="1" applyBorder="1" applyAlignment="1" applyProtection="1">
      <alignment horizontal="center" vertical="center"/>
    </xf>
    <xf numFmtId="1" fontId="2" fillId="12" borderId="8" xfId="0" applyNumberFormat="1" applyFont="1" applyFill="1" applyBorder="1" applyAlignment="1" applyProtection="1">
      <alignment horizontal="center" vertical="center"/>
    </xf>
    <xf numFmtId="1" fontId="2" fillId="12" borderId="6" xfId="0" applyNumberFormat="1" applyFont="1" applyFill="1" applyBorder="1" applyAlignment="1" applyProtection="1">
      <alignment horizontal="center" vertical="center"/>
    </xf>
    <xf numFmtId="1" fontId="2" fillId="12" borderId="11" xfId="0" applyNumberFormat="1" applyFont="1" applyFill="1" applyBorder="1" applyAlignment="1" applyProtection="1">
      <alignment horizontal="center" vertical="center"/>
    </xf>
    <xf numFmtId="1" fontId="2" fillId="12" borderId="5" xfId="0" applyNumberFormat="1" applyFont="1" applyFill="1" applyBorder="1" applyAlignment="1" applyProtection="1">
      <alignment horizontal="center" vertical="center"/>
    </xf>
    <xf numFmtId="1" fontId="2" fillId="12" borderId="95" xfId="0" applyNumberFormat="1" applyFont="1" applyFill="1" applyBorder="1" applyAlignment="1" applyProtection="1">
      <alignment horizontal="center" vertical="center"/>
    </xf>
    <xf numFmtId="1" fontId="6" fillId="12" borderId="52" xfId="0" applyNumberFormat="1" applyFont="1" applyFill="1" applyBorder="1" applyAlignment="1" applyProtection="1">
      <alignment horizontal="center" vertical="center"/>
    </xf>
    <xf numFmtId="1" fontId="6" fillId="12" borderId="5" xfId="0" applyNumberFormat="1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49" fontId="63" fillId="12" borderId="13" xfId="0" applyNumberFormat="1" applyFont="1" applyFill="1" applyBorder="1" applyAlignment="1" applyProtection="1">
      <alignment horizontal="center" vertical="center"/>
    </xf>
    <xf numFmtId="0" fontId="59" fillId="21" borderId="2" xfId="0" applyFont="1" applyFill="1" applyBorder="1" applyAlignment="1" applyProtection="1">
      <alignment horizontal="center" vertical="center"/>
    </xf>
    <xf numFmtId="0" fontId="69" fillId="0" borderId="0" xfId="0" applyFont="1" applyAlignment="1">
      <alignment horizontal="center" vertical="center"/>
    </xf>
    <xf numFmtId="0" fontId="15" fillId="9" borderId="10" xfId="0" applyFont="1" applyFill="1" applyBorder="1" applyAlignment="1" applyProtection="1">
      <alignment vertical="center"/>
    </xf>
    <xf numFmtId="0" fontId="11" fillId="9" borderId="31" xfId="0" applyFont="1" applyFill="1" applyBorder="1" applyAlignment="1" applyProtection="1">
      <alignment horizontal="center" vertical="center"/>
    </xf>
    <xf numFmtId="0" fontId="15" fillId="9" borderId="31" xfId="0" applyFont="1" applyFill="1" applyBorder="1" applyAlignment="1" applyProtection="1">
      <alignment horizontal="center" vertical="center"/>
    </xf>
    <xf numFmtId="0" fontId="15" fillId="9" borderId="9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169" fontId="80" fillId="37" borderId="0" xfId="0" applyNumberFormat="1" applyFont="1" applyFill="1" applyBorder="1" applyAlignment="1">
      <alignment horizontal="center" textRotation="90"/>
    </xf>
    <xf numFmtId="169" fontId="103" fillId="37" borderId="0" xfId="0" applyNumberFormat="1" applyFont="1" applyFill="1" applyBorder="1" applyAlignment="1">
      <alignment vertical="center" wrapText="1"/>
    </xf>
    <xf numFmtId="169" fontId="80" fillId="37" borderId="5" xfId="0" applyNumberFormat="1" applyFont="1" applyFill="1" applyBorder="1" applyAlignment="1">
      <alignment horizontal="center" textRotation="90"/>
    </xf>
    <xf numFmtId="169" fontId="80" fillId="37" borderId="4" xfId="0" applyNumberFormat="1" applyFont="1" applyFill="1" applyBorder="1" applyAlignment="1">
      <alignment horizontal="center" vertical="center"/>
    </xf>
    <xf numFmtId="169" fontId="80" fillId="37" borderId="0" xfId="0" applyNumberFormat="1" applyFont="1" applyFill="1" applyAlignment="1">
      <alignment horizontal="center" vertical="center"/>
    </xf>
    <xf numFmtId="1" fontId="80" fillId="37" borderId="0" xfId="0" applyNumberFormat="1" applyFont="1" applyFill="1" applyAlignment="1">
      <alignment horizontal="center" vertical="center"/>
    </xf>
    <xf numFmtId="0" fontId="105" fillId="37" borderId="0" xfId="0" applyFont="1" applyFill="1" applyBorder="1" applyAlignment="1">
      <alignment horizontal="center" textRotation="90"/>
    </xf>
    <xf numFmtId="2" fontId="105" fillId="37" borderId="0" xfId="0" applyNumberFormat="1" applyFont="1" applyFill="1" applyBorder="1" applyAlignment="1">
      <alignment vertical="center" wrapText="1"/>
    </xf>
    <xf numFmtId="0" fontId="105" fillId="37" borderId="5" xfId="0" applyFont="1" applyFill="1" applyBorder="1" applyAlignment="1">
      <alignment horizontal="center" textRotation="90"/>
    </xf>
    <xf numFmtId="1" fontId="105" fillId="37" borderId="0" xfId="0" applyNumberFormat="1" applyFont="1" applyFill="1" applyBorder="1" applyAlignment="1">
      <alignment vertical="center" wrapText="1"/>
    </xf>
    <xf numFmtId="1" fontId="105" fillId="37" borderId="5" xfId="0" applyNumberFormat="1" applyFont="1" applyFill="1" applyBorder="1" applyAlignment="1">
      <alignment horizontal="center" textRotation="90"/>
    </xf>
    <xf numFmtId="1" fontId="105" fillId="37" borderId="0" xfId="0" applyNumberFormat="1" applyFont="1" applyFill="1" applyBorder="1" applyAlignment="1">
      <alignment horizontal="center" textRotation="90"/>
    </xf>
    <xf numFmtId="1" fontId="105" fillId="37" borderId="4" xfId="0" applyNumberFormat="1" applyFont="1" applyFill="1" applyBorder="1" applyAlignment="1">
      <alignment horizontal="center" vertical="center"/>
    </xf>
    <xf numFmtId="0" fontId="82" fillId="46" borderId="0" xfId="0" applyFont="1" applyFill="1" applyBorder="1" applyAlignment="1">
      <alignment horizontal="center" textRotation="90"/>
    </xf>
    <xf numFmtId="2" fontId="104" fillId="46" borderId="0" xfId="0" applyNumberFormat="1" applyFont="1" applyFill="1" applyBorder="1" applyAlignment="1">
      <alignment vertical="center" wrapText="1"/>
    </xf>
    <xf numFmtId="0" fontId="83" fillId="46" borderId="5" xfId="0" applyFont="1" applyFill="1" applyBorder="1" applyAlignment="1">
      <alignment horizontal="center" textRotation="90"/>
    </xf>
    <xf numFmtId="0" fontId="83" fillId="46" borderId="0" xfId="0" applyFont="1" applyFill="1" applyBorder="1" applyAlignment="1">
      <alignment horizontal="center" textRotation="90"/>
    </xf>
    <xf numFmtId="164" fontId="84" fillId="46" borderId="4" xfId="0" applyNumberFormat="1" applyFont="1" applyFill="1" applyBorder="1" applyAlignment="1">
      <alignment horizontal="center" vertical="center"/>
    </xf>
    <xf numFmtId="164" fontId="86" fillId="46" borderId="0" xfId="0" applyNumberFormat="1" applyFont="1" applyFill="1" applyBorder="1" applyAlignment="1">
      <alignment horizontal="center" vertical="center"/>
    </xf>
    <xf numFmtId="0" fontId="87" fillId="46" borderId="0" xfId="0" applyFont="1" applyFill="1" applyBorder="1" applyAlignment="1">
      <alignment horizontal="center"/>
    </xf>
    <xf numFmtId="0" fontId="88" fillId="46" borderId="0" xfId="0" applyFont="1" applyFill="1" applyAlignment="1">
      <alignment horizontal="center"/>
    </xf>
    <xf numFmtId="0" fontId="82" fillId="13" borderId="0" xfId="0" applyFont="1" applyFill="1" applyBorder="1" applyAlignment="1">
      <alignment horizontal="center" textRotation="90" wrapText="1"/>
    </xf>
    <xf numFmtId="2" fontId="104" fillId="13" borderId="0" xfId="0" applyNumberFormat="1" applyFont="1" applyFill="1" applyBorder="1" applyAlignment="1">
      <alignment vertical="center" wrapText="1"/>
    </xf>
    <xf numFmtId="0" fontId="83" fillId="13" borderId="5" xfId="0" applyFont="1" applyFill="1" applyBorder="1" applyAlignment="1">
      <alignment horizontal="center" textRotation="90"/>
    </xf>
    <xf numFmtId="0" fontId="83" fillId="13" borderId="0" xfId="0" applyFont="1" applyFill="1" applyBorder="1" applyAlignment="1">
      <alignment horizontal="center" textRotation="90"/>
    </xf>
    <xf numFmtId="168" fontId="84" fillId="13" borderId="4" xfId="0" applyNumberFormat="1" applyFont="1" applyFill="1" applyBorder="1" applyAlignment="1">
      <alignment horizontal="center" vertical="center"/>
    </xf>
    <xf numFmtId="0" fontId="88" fillId="13" borderId="0" xfId="0" applyFont="1" applyFill="1" applyAlignment="1">
      <alignment horizontal="center"/>
    </xf>
    <xf numFmtId="0" fontId="11" fillId="0" borderId="0" xfId="0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textRotation="90"/>
    </xf>
    <xf numFmtId="2" fontId="26" fillId="0" borderId="0" xfId="0" applyNumberFormat="1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" fontId="14" fillId="14" borderId="1" xfId="0" applyNumberFormat="1" applyFont="1" applyFill="1" applyBorder="1" applyAlignment="1" applyProtection="1">
      <alignment horizontal="center" vertical="center"/>
    </xf>
    <xf numFmtId="1" fontId="14" fillId="15" borderId="1" xfId="0" applyNumberFormat="1" applyFont="1" applyFill="1" applyBorder="1" applyAlignment="1" applyProtection="1">
      <alignment horizontal="center" vertical="center"/>
    </xf>
    <xf numFmtId="169" fontId="48" fillId="12" borderId="4" xfId="0" applyNumberFormat="1" applyFont="1" applyFill="1" applyBorder="1" applyAlignment="1">
      <alignment horizontal="center" vertical="center"/>
    </xf>
    <xf numFmtId="2" fontId="103" fillId="19" borderId="0" xfId="0" applyNumberFormat="1" applyFont="1" applyFill="1" applyBorder="1" applyAlignment="1">
      <alignment vertical="center" wrapText="1"/>
    </xf>
    <xf numFmtId="0" fontId="25" fillId="19" borderId="5" xfId="0" applyFont="1" applyFill="1" applyBorder="1" applyAlignment="1">
      <alignment horizontal="center" vertical="center"/>
    </xf>
    <xf numFmtId="169" fontId="48" fillId="19" borderId="4" xfId="0" applyNumberFormat="1" applyFont="1" applyFill="1" applyBorder="1" applyAlignment="1">
      <alignment horizontal="center" vertical="center"/>
    </xf>
    <xf numFmtId="169" fontId="103" fillId="12" borderId="0" xfId="0" applyNumberFormat="1" applyFont="1" applyFill="1" applyBorder="1" applyAlignment="1">
      <alignment vertical="center" wrapText="1"/>
    </xf>
    <xf numFmtId="169" fontId="25" fillId="12" borderId="5" xfId="0" applyNumberFormat="1" applyFont="1" applyFill="1" applyBorder="1" applyAlignment="1">
      <alignment horizontal="center" vertical="center"/>
    </xf>
    <xf numFmtId="1" fontId="75" fillId="26" borderId="14" xfId="0" applyNumberFormat="1" applyFont="1" applyFill="1" applyBorder="1" applyAlignment="1">
      <alignment horizontal="center"/>
    </xf>
    <xf numFmtId="0" fontId="25" fillId="26" borderId="0" xfId="0" applyFont="1" applyFill="1" applyBorder="1" applyAlignment="1">
      <alignment horizontal="center"/>
    </xf>
    <xf numFmtId="0" fontId="25" fillId="19" borderId="0" xfId="0" applyFont="1" applyFill="1" applyBorder="1" applyAlignment="1">
      <alignment horizontal="center"/>
    </xf>
    <xf numFmtId="169" fontId="25" fillId="12" borderId="0" xfId="0" applyNumberFormat="1" applyFont="1" applyFill="1" applyBorder="1" applyAlignment="1">
      <alignment horizontal="center"/>
    </xf>
    <xf numFmtId="0" fontId="75" fillId="30" borderId="132" xfId="0" applyFont="1" applyFill="1" applyBorder="1" applyAlignment="1">
      <alignment horizontal="center"/>
    </xf>
    <xf numFmtId="0" fontId="106" fillId="37" borderId="0" xfId="0" applyFont="1" applyFill="1" applyBorder="1" applyAlignment="1">
      <alignment horizontal="center" textRotation="90"/>
    </xf>
    <xf numFmtId="169" fontId="107" fillId="37" borderId="0" xfId="0" applyNumberFormat="1" applyFont="1" applyFill="1" applyBorder="1" applyAlignment="1">
      <alignment horizontal="center" textRotation="90"/>
    </xf>
    <xf numFmtId="1" fontId="106" fillId="37" borderId="0" xfId="0" applyNumberFormat="1" applyFont="1" applyFill="1" applyBorder="1" applyAlignment="1">
      <alignment horizontal="center" textRotation="90" wrapText="1"/>
    </xf>
    <xf numFmtId="1" fontId="78" fillId="26" borderId="14" xfId="0" applyNumberFormat="1" applyFont="1" applyFill="1" applyBorder="1" applyAlignment="1">
      <alignment horizontal="center" textRotation="90"/>
    </xf>
    <xf numFmtId="0" fontId="108" fillId="26" borderId="0" xfId="0" applyFont="1" applyFill="1" applyBorder="1" applyAlignment="1">
      <alignment horizontal="center" textRotation="90"/>
    </xf>
    <xf numFmtId="0" fontId="108" fillId="19" borderId="0" xfId="0" applyFont="1" applyFill="1" applyBorder="1" applyAlignment="1">
      <alignment horizontal="center" textRotation="90"/>
    </xf>
    <xf numFmtId="0" fontId="108" fillId="12" borderId="0" xfId="0" applyFont="1" applyFill="1" applyBorder="1" applyAlignment="1">
      <alignment horizontal="center" textRotation="90"/>
    </xf>
    <xf numFmtId="0" fontId="108" fillId="36" borderId="0" xfId="0" applyFont="1" applyFill="1" applyBorder="1" applyAlignment="1">
      <alignment horizontal="center" textRotation="90"/>
    </xf>
    <xf numFmtId="0" fontId="108" fillId="25" borderId="0" xfId="0" applyFont="1" applyFill="1" applyBorder="1" applyAlignment="1">
      <alignment horizontal="center" textRotation="90"/>
    </xf>
    <xf numFmtId="0" fontId="107" fillId="37" borderId="0" xfId="0" applyFont="1" applyFill="1" applyBorder="1" applyAlignment="1">
      <alignment horizontal="center" textRotation="90"/>
    </xf>
    <xf numFmtId="0" fontId="108" fillId="35" borderId="0" xfId="0" applyFont="1" applyFill="1" applyBorder="1" applyAlignment="1">
      <alignment horizontal="center" textRotation="90"/>
    </xf>
    <xf numFmtId="0" fontId="108" fillId="34" borderId="0" xfId="0" applyFont="1" applyFill="1" applyBorder="1" applyAlignment="1">
      <alignment horizontal="center" textRotation="90"/>
    </xf>
    <xf numFmtId="0" fontId="109" fillId="33" borderId="0" xfId="0" applyFont="1" applyFill="1" applyBorder="1" applyAlignment="1">
      <alignment horizontal="center" textRotation="90"/>
    </xf>
    <xf numFmtId="169" fontId="8" fillId="12" borderId="0" xfId="0" applyNumberFormat="1" applyFont="1" applyFill="1" applyAlignment="1">
      <alignment horizontal="center" vertical="center"/>
    </xf>
    <xf numFmtId="0" fontId="8" fillId="19" borderId="0" xfId="0" applyFont="1" applyFill="1" applyAlignment="1">
      <alignment horizontal="center" vertical="center"/>
    </xf>
    <xf numFmtId="0" fontId="6" fillId="26" borderId="14" xfId="0" applyFont="1" applyFill="1" applyBorder="1" applyAlignment="1">
      <alignment horizontal="right" vertical="center"/>
    </xf>
    <xf numFmtId="0" fontId="6" fillId="26" borderId="14" xfId="0" applyFont="1" applyFill="1" applyBorder="1" applyAlignment="1">
      <alignment vertical="center"/>
    </xf>
    <xf numFmtId="0" fontId="46" fillId="31" borderId="0" xfId="0" applyFont="1" applyFill="1" applyBorder="1" applyAlignment="1">
      <alignment horizontal="center" vertical="center"/>
    </xf>
    <xf numFmtId="0" fontId="46" fillId="30" borderId="0" xfId="0" applyFont="1" applyFill="1" applyBorder="1" applyAlignment="1">
      <alignment horizontal="center" vertical="center"/>
    </xf>
    <xf numFmtId="0" fontId="50" fillId="31" borderId="0" xfId="0" applyFont="1" applyFill="1" applyBorder="1" applyAlignment="1">
      <alignment horizontal="center" vertical="center"/>
    </xf>
    <xf numFmtId="0" fontId="0" fillId="31" borderId="0" xfId="0" applyFill="1" applyBorder="1" applyAlignment="1">
      <alignment horizontal="center" vertical="center"/>
    </xf>
    <xf numFmtId="0" fontId="0" fillId="27" borderId="0" xfId="0" applyFill="1" applyBorder="1" applyAlignment="1">
      <alignment horizontal="center" vertical="center"/>
    </xf>
    <xf numFmtId="0" fontId="0" fillId="29" borderId="0" xfId="0" applyFill="1" applyBorder="1" applyAlignment="1">
      <alignment horizontal="center" vertical="center"/>
    </xf>
    <xf numFmtId="164" fontId="1" fillId="29" borderId="0" xfId="0" applyNumberFormat="1" applyFont="1" applyFill="1" applyBorder="1" applyAlignment="1">
      <alignment horizontal="center" vertical="center"/>
    </xf>
    <xf numFmtId="164" fontId="1" fillId="15" borderId="0" xfId="0" applyNumberFormat="1" applyFont="1" applyFill="1" applyBorder="1" applyAlignment="1">
      <alignment horizontal="center" vertical="center"/>
    </xf>
    <xf numFmtId="164" fontId="1" fillId="19" borderId="0" xfId="0" applyNumberFormat="1" applyFont="1" applyFill="1" applyBorder="1" applyAlignment="1">
      <alignment horizontal="center" vertical="center"/>
    </xf>
    <xf numFmtId="164" fontId="1" fillId="32" borderId="0" xfId="0" applyNumberFormat="1" applyFont="1" applyFill="1" applyBorder="1" applyAlignment="1">
      <alignment horizontal="center" vertical="center"/>
    </xf>
    <xf numFmtId="164" fontId="1" fillId="30" borderId="0" xfId="0" applyNumberFormat="1" applyFont="1" applyFill="1" applyBorder="1" applyAlignment="1">
      <alignment horizontal="center" vertical="center"/>
    </xf>
    <xf numFmtId="164" fontId="1" fillId="31" borderId="0" xfId="0" applyNumberFormat="1" applyFont="1" applyFill="1" applyBorder="1" applyAlignment="1">
      <alignment horizontal="center" vertical="center"/>
    </xf>
    <xf numFmtId="164" fontId="1" fillId="27" borderId="0" xfId="0" applyNumberFormat="1" applyFont="1" applyFill="1" applyBorder="1" applyAlignment="1">
      <alignment horizontal="center" vertical="center"/>
    </xf>
    <xf numFmtId="1" fontId="14" fillId="14" borderId="13" xfId="0" applyNumberFormat="1" applyFont="1" applyFill="1" applyBorder="1" applyAlignment="1" applyProtection="1">
      <alignment horizontal="center" vertical="center"/>
    </xf>
    <xf numFmtId="0" fontId="19" fillId="12" borderId="47" xfId="0" applyFont="1" applyFill="1" applyBorder="1" applyAlignment="1" applyProtection="1">
      <alignment horizontal="center" vertical="center"/>
    </xf>
    <xf numFmtId="2" fontId="19" fillId="16" borderId="6" xfId="0" applyNumberFormat="1" applyFont="1" applyFill="1" applyBorder="1" applyAlignment="1" applyProtection="1">
      <alignment horizontal="center" vertical="center"/>
    </xf>
    <xf numFmtId="164" fontId="15" fillId="10" borderId="11" xfId="0" applyNumberFormat="1" applyFont="1" applyFill="1" applyBorder="1" applyAlignment="1" applyProtection="1">
      <alignment horizontal="center" vertical="center"/>
    </xf>
    <xf numFmtId="164" fontId="36" fillId="21" borderId="73" xfId="0" applyNumberFormat="1" applyFont="1" applyFill="1" applyBorder="1" applyAlignment="1" applyProtection="1">
      <alignment horizontal="center" vertical="center"/>
    </xf>
    <xf numFmtId="164" fontId="36" fillId="21" borderId="6" xfId="0" applyNumberFormat="1" applyFont="1" applyFill="1" applyBorder="1" applyAlignment="1" applyProtection="1">
      <alignment horizontal="center" vertical="center"/>
    </xf>
    <xf numFmtId="3" fontId="41" fillId="14" borderId="74" xfId="0" applyNumberFormat="1" applyFont="1" applyFill="1" applyBorder="1" applyAlignment="1" applyProtection="1">
      <alignment horizontal="center" vertical="center"/>
    </xf>
    <xf numFmtId="168" fontId="80" fillId="37" borderId="4" xfId="0" applyNumberFormat="1" applyFont="1" applyFill="1" applyBorder="1" applyAlignment="1">
      <alignment horizontal="center" vertical="center"/>
    </xf>
    <xf numFmtId="1" fontId="77" fillId="37" borderId="4" xfId="0" applyNumberFormat="1" applyFont="1" applyFill="1" applyBorder="1" applyAlignment="1">
      <alignment horizontal="center" vertical="center"/>
    </xf>
    <xf numFmtId="168" fontId="48" fillId="25" borderId="4" xfId="0" applyNumberFormat="1" applyFont="1" applyFill="1" applyBorder="1" applyAlignment="1">
      <alignment horizontal="center" vertical="center"/>
    </xf>
    <xf numFmtId="168" fontId="48" fillId="36" borderId="4" xfId="0" applyNumberFormat="1" applyFont="1" applyFill="1" applyBorder="1" applyAlignment="1">
      <alignment horizontal="center" vertical="center"/>
    </xf>
    <xf numFmtId="0" fontId="79" fillId="36" borderId="4" xfId="0" applyFont="1" applyFill="1" applyBorder="1" applyAlignment="1">
      <alignment horizontal="center" vertical="center"/>
    </xf>
    <xf numFmtId="168" fontId="105" fillId="37" borderId="4" xfId="0" applyNumberFormat="1" applyFont="1" applyFill="1" applyBorder="1" applyAlignment="1">
      <alignment horizontal="center" vertical="center"/>
    </xf>
    <xf numFmtId="168" fontId="48" fillId="26" borderId="4" xfId="0" applyNumberFormat="1" applyFont="1" applyFill="1" applyBorder="1" applyAlignment="1">
      <alignment horizontal="center" vertical="center"/>
    </xf>
    <xf numFmtId="1" fontId="75" fillId="26" borderId="2" xfId="0" applyNumberFormat="1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left" vertical="center"/>
    </xf>
    <xf numFmtId="0" fontId="47" fillId="37" borderId="0" xfId="0" applyFont="1" applyFill="1" applyBorder="1" applyAlignment="1">
      <alignment horizontal="center" vertical="center"/>
    </xf>
    <xf numFmtId="0" fontId="48" fillId="37" borderId="0" xfId="0" applyFont="1" applyFill="1" applyBorder="1" applyAlignment="1">
      <alignment horizontal="center" vertical="center"/>
    </xf>
    <xf numFmtId="169" fontId="48" fillId="37" borderId="0" xfId="0" applyNumberFormat="1" applyFont="1" applyFill="1" applyBorder="1" applyAlignment="1">
      <alignment horizontal="center" vertical="center"/>
    </xf>
    <xf numFmtId="1" fontId="48" fillId="37" borderId="0" xfId="0" applyNumberFormat="1" applyFont="1" applyFill="1" applyBorder="1" applyAlignment="1">
      <alignment horizontal="center" vertical="center"/>
    </xf>
    <xf numFmtId="1" fontId="48" fillId="0" borderId="0" xfId="0" applyNumberFormat="1" applyFont="1" applyBorder="1" applyAlignment="1">
      <alignment horizontal="center" vertical="center"/>
    </xf>
    <xf numFmtId="1" fontId="52" fillId="0" borderId="0" xfId="0" applyNumberFormat="1" applyFont="1" applyBorder="1" applyAlignment="1">
      <alignment horizontal="left" vertical="center"/>
    </xf>
    <xf numFmtId="1" fontId="48" fillId="30" borderId="133" xfId="0" applyNumberFormat="1" applyFont="1" applyFill="1" applyBorder="1" applyAlignment="1">
      <alignment horizontal="center" vertical="center"/>
    </xf>
    <xf numFmtId="1" fontId="48" fillId="31" borderId="133" xfId="0" applyNumberFormat="1" applyFont="1" applyFill="1" applyBorder="1" applyAlignment="1">
      <alignment horizontal="center" vertical="center"/>
    </xf>
    <xf numFmtId="1" fontId="48" fillId="27" borderId="133" xfId="0" applyNumberFormat="1" applyFont="1" applyFill="1" applyBorder="1" applyAlignment="1">
      <alignment horizontal="center" vertical="center"/>
    </xf>
    <xf numFmtId="1" fontId="48" fillId="29" borderId="133" xfId="0" applyNumberFormat="1" applyFont="1" applyFill="1" applyBorder="1" applyAlignment="1">
      <alignment horizontal="center" vertical="center"/>
    </xf>
    <xf numFmtId="1" fontId="48" fillId="15" borderId="133" xfId="0" applyNumberFormat="1" applyFont="1" applyFill="1" applyBorder="1" applyAlignment="1">
      <alignment horizontal="center" vertical="center"/>
    </xf>
    <xf numFmtId="1" fontId="48" fillId="19" borderId="133" xfId="0" applyNumberFormat="1" applyFont="1" applyFill="1" applyBorder="1" applyAlignment="1">
      <alignment horizontal="center" vertical="center"/>
    </xf>
    <xf numFmtId="1" fontId="48" fillId="32" borderId="133" xfId="0" applyNumberFormat="1" applyFont="1" applyFill="1" applyBorder="1" applyAlignment="1">
      <alignment horizontal="center" vertical="center"/>
    </xf>
    <xf numFmtId="1" fontId="48" fillId="27" borderId="154" xfId="0" applyNumberFormat="1" applyFont="1" applyFill="1" applyBorder="1" applyAlignment="1">
      <alignment horizontal="center" vertical="center"/>
    </xf>
    <xf numFmtId="1" fontId="110" fillId="0" borderId="0" xfId="0" applyNumberFormat="1" applyFont="1" applyAlignment="1">
      <alignment horizontal="center" vertical="center"/>
    </xf>
    <xf numFmtId="0" fontId="29" fillId="34" borderId="0" xfId="0" applyFont="1" applyFill="1" applyBorder="1" applyAlignment="1">
      <alignment horizontal="left" vertical="center"/>
    </xf>
    <xf numFmtId="164" fontId="47" fillId="34" borderId="0" xfId="0" applyNumberFormat="1" applyFont="1" applyFill="1" applyBorder="1" applyAlignment="1">
      <alignment horizontal="left" vertical="center"/>
    </xf>
    <xf numFmtId="164" fontId="75" fillId="33" borderId="0" xfId="0" applyNumberFormat="1" applyFont="1" applyFill="1" applyBorder="1" applyAlignment="1">
      <alignment horizontal="left" vertical="center"/>
    </xf>
    <xf numFmtId="164" fontId="86" fillId="46" borderId="0" xfId="0" applyNumberFormat="1" applyFont="1" applyFill="1" applyBorder="1" applyAlignment="1">
      <alignment horizontal="left" vertical="center"/>
    </xf>
    <xf numFmtId="164" fontId="85" fillId="46" borderId="0" xfId="0" applyNumberFormat="1" applyFont="1" applyFill="1" applyBorder="1" applyAlignment="1">
      <alignment horizontal="left" vertical="center"/>
    </xf>
    <xf numFmtId="164" fontId="85" fillId="13" borderId="0" xfId="0" applyNumberFormat="1" applyFont="1" applyFill="1" applyBorder="1" applyAlignment="1">
      <alignment horizontal="left" vertical="center"/>
    </xf>
    <xf numFmtId="0" fontId="29" fillId="34" borderId="0" xfId="0" applyFont="1" applyFill="1" applyBorder="1" applyAlignment="1">
      <alignment horizontal="left" vertical="center" wrapText="1"/>
    </xf>
    <xf numFmtId="164" fontId="47" fillId="34" borderId="0" xfId="0" applyNumberFormat="1" applyFont="1" applyFill="1" applyBorder="1" applyAlignment="1">
      <alignment horizontal="left" vertical="center" wrapText="1"/>
    </xf>
    <xf numFmtId="164" fontId="75" fillId="33" borderId="0" xfId="0" applyNumberFormat="1" applyFont="1" applyFill="1" applyBorder="1" applyAlignment="1">
      <alignment horizontal="left" vertical="center" wrapText="1"/>
    </xf>
    <xf numFmtId="164" fontId="86" fillId="46" borderId="0" xfId="0" applyNumberFormat="1" applyFont="1" applyFill="1" applyBorder="1" applyAlignment="1">
      <alignment horizontal="left" vertical="center" wrapText="1"/>
    </xf>
    <xf numFmtId="164" fontId="85" fillId="46" borderId="0" xfId="0" applyNumberFormat="1" applyFont="1" applyFill="1" applyBorder="1" applyAlignment="1">
      <alignment horizontal="left" vertical="center" wrapText="1"/>
    </xf>
    <xf numFmtId="164" fontId="85" fillId="13" borderId="0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/>
    </xf>
    <xf numFmtId="0" fontId="6" fillId="8" borderId="11" xfId="0" applyFont="1" applyFill="1" applyBorder="1" applyAlignment="1" applyProtection="1">
      <alignment vertical="center"/>
    </xf>
    <xf numFmtId="0" fontId="5" fillId="8" borderId="35" xfId="0" applyFont="1" applyFill="1" applyBorder="1" applyAlignment="1" applyProtection="1">
      <alignment horizontal="center" vertical="center"/>
    </xf>
    <xf numFmtId="0" fontId="6" fillId="8" borderId="35" xfId="0" applyFont="1" applyFill="1" applyBorder="1" applyAlignment="1" applyProtection="1">
      <alignment horizontal="center" vertical="center"/>
    </xf>
    <xf numFmtId="0" fontId="6" fillId="8" borderId="8" xfId="0" applyFont="1" applyFill="1" applyBorder="1" applyAlignment="1" applyProtection="1">
      <alignment horizontal="center" vertical="center"/>
    </xf>
    <xf numFmtId="164" fontId="15" fillId="10" borderId="70" xfId="0" applyNumberFormat="1" applyFont="1" applyFill="1" applyBorder="1" applyAlignment="1" applyProtection="1">
      <alignment horizontal="center" vertical="center"/>
    </xf>
    <xf numFmtId="164" fontId="2" fillId="17" borderId="70" xfId="0" applyNumberFormat="1" applyFont="1" applyFill="1" applyBorder="1" applyAlignment="1" applyProtection="1">
      <alignment horizontal="center" vertical="center"/>
    </xf>
    <xf numFmtId="0" fontId="6" fillId="8" borderId="10" xfId="0" applyFont="1" applyFill="1" applyBorder="1" applyAlignment="1" applyProtection="1">
      <alignment vertical="center"/>
    </xf>
    <xf numFmtId="0" fontId="15" fillId="9" borderId="2" xfId="0" applyFont="1" applyFill="1" applyBorder="1" applyAlignment="1" applyProtection="1">
      <alignment vertical="center"/>
    </xf>
    <xf numFmtId="0" fontId="5" fillId="8" borderId="31" xfId="0" applyFont="1" applyFill="1" applyBorder="1" applyAlignment="1" applyProtection="1">
      <alignment horizontal="center" vertical="center"/>
    </xf>
    <xf numFmtId="0" fontId="11" fillId="9" borderId="33" xfId="0" applyFont="1" applyFill="1" applyBorder="1" applyAlignment="1" applyProtection="1">
      <alignment horizontal="center" vertical="center"/>
    </xf>
    <xf numFmtId="0" fontId="15" fillId="9" borderId="33" xfId="0" applyFont="1" applyFill="1" applyBorder="1" applyAlignment="1" applyProtection="1">
      <alignment horizontal="center" vertical="center"/>
    </xf>
    <xf numFmtId="0" fontId="15" fillId="9" borderId="7" xfId="0" applyFont="1" applyFill="1" applyBorder="1" applyAlignment="1" applyProtection="1">
      <alignment horizontal="center" vertical="center"/>
    </xf>
    <xf numFmtId="164" fontId="2" fillId="16" borderId="70" xfId="0" applyNumberFormat="1" applyFont="1" applyFill="1" applyBorder="1" applyAlignment="1" applyProtection="1">
      <alignment horizontal="center" vertical="center"/>
    </xf>
    <xf numFmtId="0" fontId="2" fillId="8" borderId="31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0" fontId="13" fillId="2" borderId="97" xfId="0" applyFont="1" applyFill="1" applyBorder="1" applyAlignment="1" applyProtection="1">
      <alignment horizontal="center" vertical="center"/>
    </xf>
    <xf numFmtId="0" fontId="13" fillId="2" borderId="35" xfId="0" applyFont="1" applyFill="1" applyBorder="1" applyAlignment="1" applyProtection="1">
      <alignment horizontal="center" vertical="center"/>
    </xf>
    <xf numFmtId="0" fontId="13" fillId="5" borderId="31" xfId="0" applyFont="1" applyFill="1" applyBorder="1" applyAlignment="1" applyProtection="1">
      <alignment horizontal="center" vertical="center"/>
    </xf>
    <xf numFmtId="0" fontId="114" fillId="14" borderId="31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5" xfId="0" applyFont="1" applyFill="1" applyBorder="1" applyAlignment="1" applyProtection="1">
      <alignment horizontal="center" vertical="center"/>
    </xf>
    <xf numFmtId="0" fontId="13" fillId="2" borderId="31" xfId="0" applyFont="1" applyFill="1" applyBorder="1" applyAlignment="1" applyProtection="1">
      <alignment horizontal="center" vertical="center"/>
    </xf>
    <xf numFmtId="0" fontId="13" fillId="2" borderId="37" xfId="0" applyFont="1" applyFill="1" applyBorder="1" applyAlignment="1" applyProtection="1">
      <alignment horizontal="center" vertical="center"/>
    </xf>
    <xf numFmtId="0" fontId="13" fillId="5" borderId="35" xfId="0" applyFont="1" applyFill="1" applyBorder="1" applyAlignment="1" applyProtection="1">
      <alignment horizontal="center" vertical="center"/>
    </xf>
    <xf numFmtId="0" fontId="2" fillId="8" borderId="9" xfId="0" applyFont="1" applyFill="1" applyBorder="1" applyAlignment="1" applyProtection="1">
      <alignment horizontal="center" vertical="center"/>
    </xf>
    <xf numFmtId="0" fontId="13" fillId="2" borderId="36" xfId="0" applyFont="1" applyFill="1" applyBorder="1" applyAlignment="1" applyProtection="1">
      <alignment horizontal="center" vertical="center"/>
    </xf>
    <xf numFmtId="0" fontId="13" fillId="5" borderId="32" xfId="0" applyFont="1" applyFill="1" applyBorder="1" applyAlignment="1" applyProtection="1">
      <alignment horizontal="center" vertical="center"/>
    </xf>
    <xf numFmtId="0" fontId="114" fillId="14" borderId="32" xfId="0" applyFont="1" applyFill="1" applyBorder="1" applyAlignment="1" applyProtection="1">
      <alignment horizontal="center" vertical="center"/>
    </xf>
    <xf numFmtId="0" fontId="13" fillId="2" borderId="113" xfId="0" applyFont="1" applyFill="1" applyBorder="1" applyAlignment="1" applyProtection="1">
      <alignment horizontal="center" vertical="center"/>
    </xf>
    <xf numFmtId="0" fontId="13" fillId="5" borderId="34" xfId="0" applyFont="1" applyFill="1" applyBorder="1" applyAlignment="1" applyProtection="1">
      <alignment horizontal="center" vertical="center"/>
    </xf>
    <xf numFmtId="0" fontId="13" fillId="4" borderId="36" xfId="0" applyFont="1" applyFill="1" applyBorder="1" applyAlignment="1" applyProtection="1">
      <alignment horizontal="center" vertical="center"/>
    </xf>
    <xf numFmtId="0" fontId="13" fillId="2" borderId="32" xfId="0" applyFont="1" applyFill="1" applyBorder="1" applyAlignment="1" applyProtection="1">
      <alignment horizontal="center" vertical="center"/>
    </xf>
    <xf numFmtId="0" fontId="13" fillId="2" borderId="38" xfId="0" applyFont="1" applyFill="1" applyBorder="1" applyAlignment="1" applyProtection="1">
      <alignment horizontal="center" vertical="center"/>
    </xf>
    <xf numFmtId="0" fontId="13" fillId="5" borderId="36" xfId="0" applyFont="1" applyFill="1" applyBorder="1" applyAlignment="1" applyProtection="1">
      <alignment horizontal="center" vertical="center"/>
    </xf>
    <xf numFmtId="0" fontId="15" fillId="12" borderId="1" xfId="0" applyFont="1" applyFill="1" applyBorder="1" applyAlignment="1" applyProtection="1">
      <alignment horizontal="center" vertical="center"/>
    </xf>
    <xf numFmtId="0" fontId="29" fillId="21" borderId="2" xfId="0" applyFont="1" applyFill="1" applyBorder="1" applyAlignment="1" applyProtection="1">
      <alignment horizontal="center" vertical="center"/>
      <protection locked="0"/>
    </xf>
    <xf numFmtId="0" fontId="29" fillId="21" borderId="10" xfId="0" applyFont="1" applyFill="1" applyBorder="1" applyAlignment="1" applyProtection="1">
      <alignment horizontal="center" vertical="center"/>
      <protection locked="0"/>
    </xf>
    <xf numFmtId="0" fontId="69" fillId="0" borderId="0" xfId="0" applyFont="1" applyBorder="1" applyAlignment="1">
      <alignment horizontal="center" vertical="center"/>
    </xf>
    <xf numFmtId="0" fontId="15" fillId="22" borderId="10" xfId="0" applyFont="1" applyFill="1" applyBorder="1" applyAlignment="1" applyProtection="1">
      <alignment vertical="center"/>
    </xf>
    <xf numFmtId="0" fontId="11" fillId="22" borderId="31" xfId="0" applyFont="1" applyFill="1" applyBorder="1" applyAlignment="1" applyProtection="1">
      <alignment horizontal="center" vertical="center"/>
    </xf>
    <xf numFmtId="0" fontId="15" fillId="22" borderId="31" xfId="0" applyFont="1" applyFill="1" applyBorder="1" applyAlignment="1" applyProtection="1">
      <alignment horizontal="center" vertical="center"/>
    </xf>
    <xf numFmtId="0" fontId="2" fillId="16" borderId="79" xfId="0" applyFont="1" applyFill="1" applyBorder="1" applyAlignment="1" applyProtection="1">
      <alignment horizontal="center" vertical="center"/>
    </xf>
    <xf numFmtId="0" fontId="63" fillId="21" borderId="2" xfId="0" applyFont="1" applyFill="1" applyBorder="1" applyAlignment="1" applyProtection="1">
      <alignment horizontal="center" vertical="center"/>
      <protection locked="0"/>
    </xf>
    <xf numFmtId="164" fontId="2" fillId="12" borderId="105" xfId="0" applyNumberFormat="1" applyFont="1" applyFill="1" applyBorder="1" applyAlignment="1" applyProtection="1">
      <alignment horizontal="center" vertical="center"/>
    </xf>
    <xf numFmtId="0" fontId="15" fillId="14" borderId="11" xfId="0" applyFont="1" applyFill="1" applyBorder="1" applyAlignment="1" applyProtection="1">
      <alignment vertical="center"/>
    </xf>
    <xf numFmtId="0" fontId="11" fillId="14" borderId="97" xfId="0" applyFont="1" applyFill="1" applyBorder="1" applyAlignment="1" applyProtection="1">
      <alignment horizontal="center" vertical="center"/>
    </xf>
    <xf numFmtId="0" fontId="15" fillId="14" borderId="35" xfId="0" applyFont="1" applyFill="1" applyBorder="1" applyAlignment="1" applyProtection="1">
      <alignment horizontal="center" vertical="center"/>
    </xf>
    <xf numFmtId="0" fontId="15" fillId="14" borderId="8" xfId="0" applyFont="1" applyFill="1" applyBorder="1" applyAlignment="1" applyProtection="1">
      <alignment horizontal="center" vertical="center"/>
    </xf>
    <xf numFmtId="1" fontId="6" fillId="12" borderId="11" xfId="0" applyNumberFormat="1" applyFont="1" applyFill="1" applyBorder="1" applyAlignment="1" applyProtection="1">
      <alignment horizontal="center" vertical="center"/>
    </xf>
    <xf numFmtId="164" fontId="2" fillId="17" borderId="79" xfId="0" applyNumberFormat="1" applyFont="1" applyFill="1" applyBorder="1" applyAlignment="1" applyProtection="1">
      <alignment horizontal="center" vertical="center"/>
    </xf>
    <xf numFmtId="2" fontId="19" fillId="16" borderId="102" xfId="0" applyNumberFormat="1" applyFont="1" applyFill="1" applyBorder="1" applyAlignment="1" applyProtection="1">
      <alignment horizontal="center" vertical="center"/>
    </xf>
    <xf numFmtId="1" fontId="6" fillId="12" borderId="102" xfId="0" applyNumberFormat="1" applyFont="1" applyFill="1" applyBorder="1" applyAlignment="1" applyProtection="1">
      <alignment horizontal="center" vertical="center"/>
    </xf>
    <xf numFmtId="1" fontId="14" fillId="0" borderId="160" xfId="0" applyNumberFormat="1" applyFont="1" applyFill="1" applyBorder="1" applyAlignment="1" applyProtection="1">
      <alignment horizontal="center" vertical="center"/>
    </xf>
    <xf numFmtId="3" fontId="41" fillId="14" borderId="161" xfId="0" applyNumberFormat="1" applyFont="1" applyFill="1" applyBorder="1" applyAlignment="1" applyProtection="1">
      <alignment horizontal="center" vertical="center"/>
    </xf>
    <xf numFmtId="0" fontId="29" fillId="12" borderId="162" xfId="0" applyFont="1" applyFill="1" applyBorder="1" applyAlignment="1" applyProtection="1">
      <alignment horizontal="center" vertical="center"/>
    </xf>
    <xf numFmtId="0" fontId="29" fillId="12" borderId="159" xfId="0" applyFont="1" applyFill="1" applyBorder="1" applyAlignment="1" applyProtection="1">
      <alignment horizontal="center" vertical="center"/>
    </xf>
    <xf numFmtId="0" fontId="29" fillId="12" borderId="160" xfId="0" applyFont="1" applyFill="1" applyBorder="1" applyAlignment="1" applyProtection="1">
      <alignment horizontal="center" vertical="center"/>
    </xf>
    <xf numFmtId="0" fontId="29" fillId="12" borderId="160" xfId="0" applyFont="1" applyFill="1" applyBorder="1" applyAlignment="1" applyProtection="1">
      <alignment horizontal="center" vertical="center"/>
      <protection locked="0"/>
    </xf>
    <xf numFmtId="0" fontId="19" fillId="12" borderId="163" xfId="0" applyFont="1" applyFill="1" applyBorder="1" applyAlignment="1" applyProtection="1">
      <alignment horizontal="center" vertical="center"/>
    </xf>
    <xf numFmtId="2" fontId="19" fillId="16" borderId="160" xfId="0" applyNumberFormat="1" applyFont="1" applyFill="1" applyBorder="1" applyAlignment="1" applyProtection="1">
      <alignment horizontal="center" vertical="center"/>
    </xf>
    <xf numFmtId="164" fontId="15" fillId="10" borderId="157" xfId="0" applyNumberFormat="1" applyFont="1" applyFill="1" applyBorder="1" applyAlignment="1" applyProtection="1">
      <alignment horizontal="center" vertical="center"/>
    </xf>
    <xf numFmtId="164" fontId="36" fillId="21" borderId="162" xfId="0" applyNumberFormat="1" applyFont="1" applyFill="1" applyBorder="1" applyAlignment="1" applyProtection="1">
      <alignment horizontal="center" vertical="center"/>
    </xf>
    <xf numFmtId="164" fontId="36" fillId="21" borderId="160" xfId="0" applyNumberFormat="1" applyFont="1" applyFill="1" applyBorder="1" applyAlignment="1" applyProtection="1">
      <alignment horizontal="center" vertical="center"/>
    </xf>
    <xf numFmtId="3" fontId="41" fillId="14" borderId="164" xfId="0" applyNumberFormat="1" applyFont="1" applyFill="1" applyBorder="1" applyAlignment="1" applyProtection="1">
      <alignment horizontal="center" vertical="center"/>
    </xf>
    <xf numFmtId="1" fontId="2" fillId="12" borderId="159" xfId="0" applyNumberFormat="1" applyFont="1" applyFill="1" applyBorder="1" applyAlignment="1" applyProtection="1">
      <alignment horizontal="center" vertical="center"/>
    </xf>
    <xf numFmtId="1" fontId="2" fillId="12" borderId="160" xfId="0" applyNumberFormat="1" applyFont="1" applyFill="1" applyBorder="1" applyAlignment="1" applyProtection="1">
      <alignment horizontal="center" vertical="center"/>
    </xf>
    <xf numFmtId="1" fontId="2" fillId="12" borderId="157" xfId="0" applyNumberFormat="1" applyFont="1" applyFill="1" applyBorder="1" applyAlignment="1" applyProtection="1">
      <alignment horizontal="center" vertical="center"/>
    </xf>
    <xf numFmtId="1" fontId="2" fillId="12" borderId="165" xfId="0" applyNumberFormat="1" applyFont="1" applyFill="1" applyBorder="1" applyAlignment="1" applyProtection="1">
      <alignment horizontal="center" vertical="center"/>
    </xf>
    <xf numFmtId="1" fontId="2" fillId="12" borderId="166" xfId="0" applyNumberFormat="1" applyFont="1" applyFill="1" applyBorder="1" applyAlignment="1" applyProtection="1">
      <alignment horizontal="center" vertical="center"/>
    </xf>
    <xf numFmtId="1" fontId="6" fillId="12" borderId="167" xfId="0" applyNumberFormat="1" applyFont="1" applyFill="1" applyBorder="1" applyAlignment="1" applyProtection="1">
      <alignment horizontal="center" vertical="center"/>
    </xf>
    <xf numFmtId="1" fontId="6" fillId="12" borderId="165" xfId="0" applyNumberFormat="1" applyFont="1" applyFill="1" applyBorder="1" applyAlignment="1" applyProtection="1">
      <alignment horizontal="center" vertical="center"/>
    </xf>
    <xf numFmtId="164" fontId="2" fillId="12" borderId="164" xfId="0" applyNumberFormat="1" applyFont="1" applyFill="1" applyBorder="1" applyAlignment="1" applyProtection="1">
      <alignment horizontal="center" vertical="center"/>
    </xf>
    <xf numFmtId="1" fontId="14" fillId="15" borderId="160" xfId="0" applyNumberFormat="1" applyFont="1" applyFill="1" applyBorder="1" applyAlignment="1" applyProtection="1">
      <alignment horizontal="center" vertical="center"/>
    </xf>
    <xf numFmtId="164" fontId="15" fillId="10" borderId="164" xfId="0" applyNumberFormat="1" applyFont="1" applyFill="1" applyBorder="1" applyAlignment="1" applyProtection="1">
      <alignment horizontal="center" vertical="center"/>
    </xf>
    <xf numFmtId="0" fontId="6" fillId="2" borderId="157" xfId="0" applyFont="1" applyFill="1" applyBorder="1" applyAlignment="1" applyProtection="1">
      <alignment vertical="center"/>
    </xf>
    <xf numFmtId="0" fontId="5" fillId="2" borderId="158" xfId="0" applyFont="1" applyFill="1" applyBorder="1" applyAlignment="1" applyProtection="1">
      <alignment horizontal="center" vertical="center"/>
    </xf>
    <xf numFmtId="0" fontId="63" fillId="21" borderId="157" xfId="0" applyFont="1" applyFill="1" applyBorder="1" applyAlignment="1" applyProtection="1">
      <alignment horizontal="center" vertical="center"/>
      <protection locked="0"/>
    </xf>
    <xf numFmtId="0" fontId="6" fillId="2" borderId="158" xfId="0" applyFont="1" applyFill="1" applyBorder="1" applyAlignment="1" applyProtection="1">
      <alignment horizontal="center" vertical="center"/>
    </xf>
    <xf numFmtId="0" fontId="6" fillId="2" borderId="99" xfId="0" applyFont="1" applyFill="1" applyBorder="1" applyAlignment="1" applyProtection="1">
      <alignment vertical="center"/>
    </xf>
    <xf numFmtId="0" fontId="5" fillId="2" borderId="100" xfId="0" applyFont="1" applyFill="1" applyBorder="1" applyAlignment="1" applyProtection="1">
      <alignment horizontal="center" vertical="center"/>
    </xf>
    <xf numFmtId="0" fontId="14" fillId="9" borderId="33" xfId="0" applyFont="1" applyFill="1" applyBorder="1" applyAlignment="1" applyProtection="1">
      <alignment horizontal="center" vertical="center"/>
    </xf>
    <xf numFmtId="0" fontId="6" fillId="2" borderId="100" xfId="0" applyFont="1" applyFill="1" applyBorder="1" applyAlignment="1" applyProtection="1">
      <alignment horizontal="center" vertical="center"/>
    </xf>
    <xf numFmtId="0" fontId="114" fillId="9" borderId="7" xfId="0" applyFont="1" applyFill="1" applyBorder="1" applyAlignment="1" applyProtection="1">
      <alignment horizontal="center" vertical="center"/>
    </xf>
    <xf numFmtId="0" fontId="2" fillId="2" borderId="101" xfId="0" applyFont="1" applyFill="1" applyBorder="1" applyAlignment="1" applyProtection="1">
      <alignment horizontal="center" vertical="center"/>
    </xf>
    <xf numFmtId="0" fontId="29" fillId="21" borderId="11" xfId="0" applyFont="1" applyFill="1" applyBorder="1" applyAlignment="1" applyProtection="1">
      <alignment horizontal="center" vertical="center"/>
    </xf>
    <xf numFmtId="0" fontId="59" fillId="21" borderId="99" xfId="0" applyFont="1" applyFill="1" applyBorder="1" applyAlignment="1" applyProtection="1">
      <alignment horizontal="center" vertical="center"/>
    </xf>
    <xf numFmtId="0" fontId="15" fillId="22" borderId="9" xfId="0" applyFont="1" applyFill="1" applyBorder="1" applyAlignment="1" applyProtection="1">
      <alignment horizontal="center" vertical="center"/>
    </xf>
    <xf numFmtId="0" fontId="29" fillId="23" borderId="71" xfId="0" applyFont="1" applyFill="1" applyBorder="1" applyAlignment="1" applyProtection="1">
      <alignment horizontal="center" vertical="center"/>
    </xf>
    <xf numFmtId="0" fontId="15" fillId="16" borderId="9" xfId="0" applyFont="1" applyFill="1" applyBorder="1" applyAlignment="1" applyProtection="1">
      <alignment horizontal="center" vertical="center"/>
    </xf>
    <xf numFmtId="0" fontId="15" fillId="16" borderId="13" xfId="0" applyFont="1" applyFill="1" applyBorder="1" applyAlignment="1" applyProtection="1">
      <alignment horizontal="center" vertical="center"/>
    </xf>
    <xf numFmtId="0" fontId="29" fillId="16" borderId="13" xfId="0" applyFont="1" applyFill="1" applyBorder="1" applyAlignment="1" applyProtection="1">
      <alignment horizontal="center" vertical="center"/>
    </xf>
    <xf numFmtId="0" fontId="29" fillId="16" borderId="13" xfId="0" applyFont="1" applyFill="1" applyBorder="1" applyAlignment="1" applyProtection="1">
      <alignment horizontal="center" vertical="center"/>
      <protection locked="0"/>
    </xf>
    <xf numFmtId="0" fontId="29" fillId="16" borderId="10" xfId="0" applyFont="1" applyFill="1" applyBorder="1" applyAlignment="1" applyProtection="1">
      <alignment horizontal="center" vertical="center"/>
      <protection locked="0"/>
    </xf>
    <xf numFmtId="1" fontId="2" fillId="16" borderId="9" xfId="0" applyNumberFormat="1" applyFont="1" applyFill="1" applyBorder="1" applyAlignment="1" applyProtection="1">
      <alignment horizontal="center" vertical="center"/>
    </xf>
    <xf numFmtId="1" fontId="2" fillId="16" borderId="13" xfId="0" applyNumberFormat="1" applyFont="1" applyFill="1" applyBorder="1" applyAlignment="1" applyProtection="1">
      <alignment horizontal="center" vertical="center"/>
    </xf>
    <xf numFmtId="1" fontId="2" fillId="16" borderId="10" xfId="0" applyNumberFormat="1" applyFont="1" applyFill="1" applyBorder="1" applyAlignment="1" applyProtection="1">
      <alignment horizontal="center" vertical="center"/>
    </xf>
    <xf numFmtId="1" fontId="2" fillId="16" borderId="3" xfId="0" applyNumberFormat="1" applyFont="1" applyFill="1" applyBorder="1" applyAlignment="1" applyProtection="1">
      <alignment horizontal="center" vertical="center"/>
    </xf>
    <xf numFmtId="1" fontId="2" fillId="16" borderId="90" xfId="0" applyNumberFormat="1" applyFont="1" applyFill="1" applyBorder="1" applyAlignment="1" applyProtection="1">
      <alignment horizontal="center" vertical="center"/>
    </xf>
    <xf numFmtId="1" fontId="6" fillId="16" borderId="50" xfId="0" applyNumberFormat="1" applyFont="1" applyFill="1" applyBorder="1" applyAlignment="1" applyProtection="1">
      <alignment horizontal="center" vertical="center"/>
    </xf>
    <xf numFmtId="1" fontId="6" fillId="16" borderId="3" xfId="0" applyNumberFormat="1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 applyProtection="1">
      <alignment horizontal="center" vertical="center" wrapText="1"/>
    </xf>
    <xf numFmtId="0" fontId="43" fillId="13" borderId="168" xfId="0" applyFont="1" applyFill="1" applyBorder="1" applyAlignment="1">
      <alignment horizontal="center" textRotation="90"/>
    </xf>
    <xf numFmtId="1" fontId="77" fillId="37" borderId="14" xfId="0" applyNumberFormat="1" applyFont="1" applyFill="1" applyBorder="1" applyAlignment="1">
      <alignment horizontal="center" textRotation="90"/>
    </xf>
    <xf numFmtId="1" fontId="115" fillId="37" borderId="14" xfId="0" applyNumberFormat="1" applyFont="1" applyFill="1" applyBorder="1" applyAlignment="1">
      <alignment horizontal="center"/>
    </xf>
    <xf numFmtId="0" fontId="80" fillId="37" borderId="0" xfId="0" applyFont="1" applyFill="1" applyBorder="1" applyAlignment="1">
      <alignment horizontal="center"/>
    </xf>
    <xf numFmtId="1" fontId="115" fillId="37" borderId="2" xfId="0" applyNumberFormat="1" applyFont="1" applyFill="1" applyBorder="1" applyAlignment="1">
      <alignment horizontal="center" vertical="center"/>
    </xf>
    <xf numFmtId="0" fontId="115" fillId="37" borderId="0" xfId="0" applyFont="1" applyFill="1" applyBorder="1" applyAlignment="1">
      <alignment horizontal="left" vertical="center"/>
    </xf>
    <xf numFmtId="1" fontId="115" fillId="37" borderId="14" xfId="0" applyNumberFormat="1" applyFont="1" applyFill="1" applyBorder="1" applyAlignment="1">
      <alignment horizontal="center" vertical="center"/>
    </xf>
    <xf numFmtId="1" fontId="108" fillId="30" borderId="0" xfId="0" applyNumberFormat="1" applyFont="1" applyFill="1" applyBorder="1" applyAlignment="1">
      <alignment horizontal="center" textRotation="90"/>
    </xf>
    <xf numFmtId="1" fontId="25" fillId="30" borderId="0" xfId="0" applyNumberFormat="1" applyFont="1" applyFill="1" applyBorder="1" applyAlignment="1">
      <alignment horizontal="center"/>
    </xf>
    <xf numFmtId="1" fontId="8" fillId="30" borderId="0" xfId="0" applyNumberFormat="1" applyFont="1" applyFill="1" applyAlignment="1">
      <alignment horizontal="center" vertical="center"/>
    </xf>
    <xf numFmtId="1" fontId="80" fillId="30" borderId="0" xfId="0" applyNumberFormat="1" applyFont="1" applyFill="1" applyAlignment="1">
      <alignment horizontal="center" vertical="center"/>
    </xf>
    <xf numFmtId="1" fontId="79" fillId="30" borderId="0" xfId="0" applyNumberFormat="1" applyFont="1" applyFill="1" applyBorder="1" applyAlignment="1">
      <alignment horizontal="center" textRotation="90"/>
    </xf>
    <xf numFmtId="1" fontId="79" fillId="30" borderId="0" xfId="0" applyNumberFormat="1" applyFont="1" applyFill="1" applyAlignment="1">
      <alignment horizontal="center" vertical="center"/>
    </xf>
    <xf numFmtId="1" fontId="47" fillId="30" borderId="4" xfId="0" applyNumberFormat="1" applyFont="1" applyFill="1" applyBorder="1" applyAlignment="1">
      <alignment horizontal="center" vertical="center"/>
    </xf>
    <xf numFmtId="168" fontId="48" fillId="30" borderId="4" xfId="0" applyNumberFormat="1" applyFont="1" applyFill="1" applyBorder="1" applyAlignment="1">
      <alignment horizontal="center" vertical="center"/>
    </xf>
    <xf numFmtId="164" fontId="48" fillId="30" borderId="4" xfId="0" applyNumberFormat="1" applyFont="1" applyFill="1" applyBorder="1" applyAlignment="1">
      <alignment horizontal="center" vertical="center"/>
    </xf>
    <xf numFmtId="1" fontId="75" fillId="30" borderId="0" xfId="0" applyNumberFormat="1" applyFont="1" applyFill="1" applyBorder="1" applyAlignment="1">
      <alignment horizontal="center"/>
    </xf>
    <xf numFmtId="1" fontId="47" fillId="30" borderId="0" xfId="0" applyNumberFormat="1" applyFont="1" applyFill="1" applyBorder="1" applyAlignment="1">
      <alignment horizontal="center" textRotation="90"/>
    </xf>
    <xf numFmtId="1" fontId="79" fillId="31" borderId="0" xfId="0" applyNumberFormat="1" applyFont="1" applyFill="1" applyBorder="1" applyAlignment="1">
      <alignment horizontal="center" textRotation="90"/>
    </xf>
    <xf numFmtId="1" fontId="108" fillId="31" borderId="0" xfId="0" applyNumberFormat="1" applyFont="1" applyFill="1" applyBorder="1" applyAlignment="1">
      <alignment horizontal="center" textRotation="90"/>
    </xf>
    <xf numFmtId="1" fontId="75" fillId="31" borderId="0" xfId="0" applyNumberFormat="1" applyFont="1" applyFill="1" applyBorder="1" applyAlignment="1">
      <alignment horizontal="center"/>
    </xf>
    <xf numFmtId="1" fontId="25" fillId="31" borderId="0" xfId="0" applyNumberFormat="1" applyFont="1" applyFill="1" applyBorder="1" applyAlignment="1">
      <alignment horizontal="center"/>
    </xf>
    <xf numFmtId="1" fontId="47" fillId="31" borderId="4" xfId="0" applyNumberFormat="1" applyFont="1" applyFill="1" applyBorder="1" applyAlignment="1">
      <alignment horizontal="center" vertical="center"/>
    </xf>
    <xf numFmtId="168" fontId="48" fillId="31" borderId="4" xfId="0" applyNumberFormat="1" applyFont="1" applyFill="1" applyBorder="1" applyAlignment="1">
      <alignment horizontal="center" vertical="center"/>
    </xf>
    <xf numFmtId="1" fontId="8" fillId="31" borderId="0" xfId="0" applyNumberFormat="1" applyFont="1" applyFill="1" applyAlignment="1">
      <alignment horizontal="center" vertical="center"/>
    </xf>
    <xf numFmtId="1" fontId="79" fillId="31" borderId="0" xfId="0" applyNumberFormat="1" applyFont="1" applyFill="1" applyAlignment="1">
      <alignment horizontal="center" vertical="center"/>
    </xf>
    <xf numFmtId="1" fontId="80" fillId="31" borderId="0" xfId="0" applyNumberFormat="1" applyFont="1" applyFill="1" applyAlignment="1">
      <alignment horizontal="center" vertical="center"/>
    </xf>
    <xf numFmtId="1" fontId="67" fillId="30" borderId="0" xfId="0" applyNumberFormat="1" applyFont="1" applyFill="1" applyBorder="1" applyAlignment="1">
      <alignment horizontal="center" textRotation="90"/>
    </xf>
    <xf numFmtId="1" fontId="67" fillId="30" borderId="4" xfId="0" applyNumberFormat="1" applyFont="1" applyFill="1" applyBorder="1" applyAlignment="1">
      <alignment horizontal="center" vertical="center"/>
    </xf>
    <xf numFmtId="1" fontId="67" fillId="30" borderId="0" xfId="0" applyNumberFormat="1" applyFont="1" applyFill="1" applyAlignment="1">
      <alignment horizontal="center" vertical="center"/>
    </xf>
    <xf numFmtId="1" fontId="67" fillId="31" borderId="0" xfId="0" applyNumberFormat="1" applyFont="1" applyFill="1" applyBorder="1" applyAlignment="1">
      <alignment horizontal="center" textRotation="90"/>
    </xf>
    <xf numFmtId="1" fontId="67" fillId="31" borderId="4" xfId="0" applyNumberFormat="1" applyFont="1" applyFill="1" applyBorder="1" applyAlignment="1">
      <alignment horizontal="center" vertical="center"/>
    </xf>
    <xf numFmtId="1" fontId="67" fillId="31" borderId="0" xfId="0" applyNumberFormat="1" applyFont="1" applyFill="1" applyAlignment="1">
      <alignment horizontal="center" vertical="center"/>
    </xf>
    <xf numFmtId="1" fontId="79" fillId="27" borderId="0" xfId="0" applyNumberFormat="1" applyFont="1" applyFill="1" applyBorder="1" applyAlignment="1">
      <alignment horizontal="center" textRotation="90"/>
    </xf>
    <xf numFmtId="1" fontId="108" fillId="27" borderId="0" xfId="0" applyNumberFormat="1" applyFont="1" applyFill="1" applyBorder="1" applyAlignment="1">
      <alignment horizontal="center" textRotation="90"/>
    </xf>
    <xf numFmtId="1" fontId="75" fillId="27" borderId="0" xfId="0" applyNumberFormat="1" applyFont="1" applyFill="1" applyBorder="1" applyAlignment="1">
      <alignment horizontal="center"/>
    </xf>
    <xf numFmtId="1" fontId="25" fillId="27" borderId="0" xfId="0" applyNumberFormat="1" applyFont="1" applyFill="1" applyBorder="1" applyAlignment="1">
      <alignment horizontal="center"/>
    </xf>
    <xf numFmtId="1" fontId="47" fillId="27" borderId="0" xfId="0" applyNumberFormat="1" applyFont="1" applyFill="1" applyBorder="1" applyAlignment="1">
      <alignment horizontal="center" textRotation="90"/>
    </xf>
    <xf numFmtId="1" fontId="47" fillId="27" borderId="4" xfId="0" applyNumberFormat="1" applyFont="1" applyFill="1" applyBorder="1" applyAlignment="1">
      <alignment horizontal="center" vertical="center"/>
    </xf>
    <xf numFmtId="168" fontId="48" fillId="27" borderId="4" xfId="0" applyNumberFormat="1" applyFont="1" applyFill="1" applyBorder="1" applyAlignment="1">
      <alignment horizontal="center" vertical="center"/>
    </xf>
    <xf numFmtId="1" fontId="8" fillId="27" borderId="0" xfId="0" applyNumberFormat="1" applyFont="1" applyFill="1" applyAlignment="1">
      <alignment horizontal="center" vertical="center"/>
    </xf>
    <xf numFmtId="1" fontId="79" fillId="27" borderId="0" xfId="0" applyNumberFormat="1" applyFont="1" applyFill="1" applyAlignment="1">
      <alignment horizontal="center" vertical="center"/>
    </xf>
    <xf numFmtId="1" fontId="80" fillId="27" borderId="0" xfId="0" applyNumberFormat="1" applyFont="1" applyFill="1" applyAlignment="1">
      <alignment horizontal="center" vertical="center"/>
    </xf>
    <xf numFmtId="1" fontId="79" fillId="29" borderId="0" xfId="0" applyNumberFormat="1" applyFont="1" applyFill="1" applyBorder="1" applyAlignment="1">
      <alignment horizontal="center" textRotation="90"/>
    </xf>
    <xf numFmtId="1" fontId="108" fillId="29" borderId="0" xfId="0" applyNumberFormat="1" applyFont="1" applyFill="1" applyBorder="1" applyAlignment="1">
      <alignment horizontal="center" textRotation="90"/>
    </xf>
    <xf numFmtId="1" fontId="75" fillId="29" borderId="0" xfId="0" applyNumberFormat="1" applyFont="1" applyFill="1" applyBorder="1" applyAlignment="1">
      <alignment horizontal="center"/>
    </xf>
    <xf numFmtId="1" fontId="25" fillId="29" borderId="0" xfId="0" applyNumberFormat="1" applyFont="1" applyFill="1" applyBorder="1" applyAlignment="1">
      <alignment horizontal="center"/>
    </xf>
    <xf numFmtId="1" fontId="47" fillId="29" borderId="0" xfId="0" applyNumberFormat="1" applyFont="1" applyFill="1" applyBorder="1" applyAlignment="1">
      <alignment horizontal="center" textRotation="90"/>
    </xf>
    <xf numFmtId="1" fontId="47" fillId="29" borderId="4" xfId="0" applyNumberFormat="1" applyFont="1" applyFill="1" applyBorder="1" applyAlignment="1">
      <alignment horizontal="center" vertical="center"/>
    </xf>
    <xf numFmtId="168" fontId="48" fillId="29" borderId="4" xfId="0" applyNumberFormat="1" applyFont="1" applyFill="1" applyBorder="1" applyAlignment="1">
      <alignment horizontal="center" vertical="center"/>
    </xf>
    <xf numFmtId="1" fontId="8" fillId="29" borderId="0" xfId="0" applyNumberFormat="1" applyFont="1" applyFill="1" applyAlignment="1">
      <alignment horizontal="center" vertical="center"/>
    </xf>
    <xf numFmtId="1" fontId="79" fillId="29" borderId="0" xfId="0" applyNumberFormat="1" applyFont="1" applyFill="1" applyAlignment="1">
      <alignment horizontal="center" vertical="center"/>
    </xf>
    <xf numFmtId="1" fontId="80" fillId="29" borderId="0" xfId="0" applyNumberFormat="1" applyFont="1" applyFill="1" applyAlignment="1">
      <alignment horizontal="center" vertical="center"/>
    </xf>
    <xf numFmtId="1" fontId="79" fillId="15" borderId="0" xfId="0" applyNumberFormat="1" applyFont="1" applyFill="1" applyBorder="1" applyAlignment="1">
      <alignment horizontal="center" textRotation="90"/>
    </xf>
    <xf numFmtId="1" fontId="108" fillId="15" borderId="0" xfId="0" applyNumberFormat="1" applyFont="1" applyFill="1" applyBorder="1" applyAlignment="1">
      <alignment horizontal="center" textRotation="90"/>
    </xf>
    <xf numFmtId="1" fontId="75" fillId="15" borderId="0" xfId="0" applyNumberFormat="1" applyFont="1" applyFill="1" applyBorder="1" applyAlignment="1">
      <alignment horizontal="center"/>
    </xf>
    <xf numFmtId="1" fontId="25" fillId="15" borderId="0" xfId="0" applyNumberFormat="1" applyFont="1" applyFill="1" applyBorder="1" applyAlignment="1">
      <alignment horizontal="center"/>
    </xf>
    <xf numFmtId="1" fontId="47" fillId="15" borderId="0" xfId="0" applyNumberFormat="1" applyFont="1" applyFill="1" applyBorder="1" applyAlignment="1">
      <alignment horizontal="center" textRotation="90"/>
    </xf>
    <xf numFmtId="1" fontId="47" fillId="15" borderId="4" xfId="0" applyNumberFormat="1" applyFont="1" applyFill="1" applyBorder="1" applyAlignment="1">
      <alignment horizontal="center" vertical="center"/>
    </xf>
    <xf numFmtId="168" fontId="48" fillId="15" borderId="4" xfId="0" applyNumberFormat="1" applyFont="1" applyFill="1" applyBorder="1" applyAlignment="1">
      <alignment horizontal="center" vertical="center"/>
    </xf>
    <xf numFmtId="1" fontId="8" fillId="15" borderId="0" xfId="0" applyNumberFormat="1" applyFont="1" applyFill="1" applyAlignment="1">
      <alignment horizontal="center" vertical="center"/>
    </xf>
    <xf numFmtId="1" fontId="79" fillId="15" borderId="0" xfId="0" applyNumberFormat="1" applyFont="1" applyFill="1" applyAlignment="1">
      <alignment horizontal="center" vertical="center"/>
    </xf>
    <xf numFmtId="1" fontId="80" fillId="15" borderId="0" xfId="0" applyNumberFormat="1" applyFont="1" applyFill="1" applyAlignment="1">
      <alignment horizontal="center" vertical="center"/>
    </xf>
    <xf numFmtId="1" fontId="79" fillId="19" borderId="0" xfId="0" applyNumberFormat="1" applyFont="1" applyFill="1" applyBorder="1" applyAlignment="1">
      <alignment horizontal="center" textRotation="90"/>
    </xf>
    <xf numFmtId="1" fontId="108" fillId="19" borderId="0" xfId="0" applyNumberFormat="1" applyFont="1" applyFill="1" applyBorder="1" applyAlignment="1">
      <alignment horizontal="center" textRotation="90"/>
    </xf>
    <xf numFmtId="1" fontId="75" fillId="19" borderId="0" xfId="0" applyNumberFormat="1" applyFont="1" applyFill="1" applyBorder="1" applyAlignment="1">
      <alignment horizontal="center"/>
    </xf>
    <xf numFmtId="1" fontId="25" fillId="19" borderId="0" xfId="0" applyNumberFormat="1" applyFont="1" applyFill="1" applyBorder="1" applyAlignment="1">
      <alignment horizontal="center"/>
    </xf>
    <xf numFmtId="1" fontId="47" fillId="19" borderId="0" xfId="0" applyNumberFormat="1" applyFont="1" applyFill="1" applyBorder="1" applyAlignment="1">
      <alignment horizontal="center" textRotation="90"/>
    </xf>
    <xf numFmtId="1" fontId="47" fillId="19" borderId="4" xfId="0" applyNumberFormat="1" applyFont="1" applyFill="1" applyBorder="1" applyAlignment="1">
      <alignment horizontal="center" vertical="center"/>
    </xf>
    <xf numFmtId="168" fontId="48" fillId="19" borderId="4" xfId="0" applyNumberFormat="1" applyFont="1" applyFill="1" applyBorder="1" applyAlignment="1">
      <alignment horizontal="center" vertical="center"/>
    </xf>
    <xf numFmtId="1" fontId="8" fillId="19" borderId="0" xfId="0" applyNumberFormat="1" applyFont="1" applyFill="1" applyAlignment="1">
      <alignment horizontal="center" vertical="center"/>
    </xf>
    <xf numFmtId="1" fontId="79" fillId="19" borderId="0" xfId="0" applyNumberFormat="1" applyFont="1" applyFill="1" applyAlignment="1">
      <alignment horizontal="center" vertical="center"/>
    </xf>
    <xf numFmtId="1" fontId="80" fillId="19" borderId="0" xfId="0" applyNumberFormat="1" applyFont="1" applyFill="1" applyAlignment="1">
      <alignment horizontal="center" vertical="center"/>
    </xf>
    <xf numFmtId="1" fontId="79" fillId="32" borderId="0" xfId="0" applyNumberFormat="1" applyFont="1" applyFill="1" applyBorder="1" applyAlignment="1">
      <alignment horizontal="center" textRotation="90"/>
    </xf>
    <xf numFmtId="1" fontId="108" fillId="32" borderId="0" xfId="0" applyNumberFormat="1" applyFont="1" applyFill="1" applyBorder="1" applyAlignment="1">
      <alignment horizontal="center" textRotation="90"/>
    </xf>
    <xf numFmtId="1" fontId="75" fillId="32" borderId="0" xfId="0" applyNumberFormat="1" applyFont="1" applyFill="1" applyBorder="1" applyAlignment="1">
      <alignment horizontal="center"/>
    </xf>
    <xf numFmtId="1" fontId="25" fillId="32" borderId="0" xfId="0" applyNumberFormat="1" applyFont="1" applyFill="1" applyBorder="1" applyAlignment="1">
      <alignment horizontal="center"/>
    </xf>
    <xf numFmtId="1" fontId="47" fillId="32" borderId="0" xfId="0" applyNumberFormat="1" applyFont="1" applyFill="1" applyBorder="1" applyAlignment="1">
      <alignment horizontal="center" textRotation="90"/>
    </xf>
    <xf numFmtId="1" fontId="47" fillId="32" borderId="4" xfId="0" applyNumberFormat="1" applyFont="1" applyFill="1" applyBorder="1" applyAlignment="1">
      <alignment horizontal="center" vertical="center"/>
    </xf>
    <xf numFmtId="168" fontId="48" fillId="32" borderId="4" xfId="0" applyNumberFormat="1" applyFont="1" applyFill="1" applyBorder="1" applyAlignment="1">
      <alignment horizontal="center" vertical="center"/>
    </xf>
    <xf numFmtId="1" fontId="8" fillId="32" borderId="0" xfId="0" applyNumberFormat="1" applyFont="1" applyFill="1" applyAlignment="1">
      <alignment horizontal="center" vertical="center"/>
    </xf>
    <xf numFmtId="1" fontId="79" fillId="32" borderId="0" xfId="0" applyNumberFormat="1" applyFont="1" applyFill="1" applyAlignment="1">
      <alignment horizontal="center" vertical="center"/>
    </xf>
    <xf numFmtId="1" fontId="80" fillId="32" borderId="0" xfId="0" applyNumberFormat="1" applyFont="1" applyFill="1" applyAlignment="1">
      <alignment horizontal="center" vertical="center"/>
    </xf>
    <xf numFmtId="1" fontId="47" fillId="37" borderId="0" xfId="0" applyNumberFormat="1" applyFont="1" applyFill="1" applyBorder="1" applyAlignment="1">
      <alignment horizontal="left" vertical="center"/>
    </xf>
    <xf numFmtId="1" fontId="47" fillId="37" borderId="0" xfId="0" applyNumberFormat="1" applyFont="1" applyFill="1" applyBorder="1" applyAlignment="1">
      <alignment horizontal="center" vertical="center"/>
    </xf>
    <xf numFmtId="1" fontId="67" fillId="37" borderId="0" xfId="0" applyNumberFormat="1" applyFont="1" applyFill="1" applyBorder="1" applyAlignment="1">
      <alignment horizontal="center" vertical="center"/>
    </xf>
    <xf numFmtId="1" fontId="110" fillId="37" borderId="0" xfId="0" applyNumberFormat="1" applyFont="1" applyFill="1" applyAlignment="1">
      <alignment horizontal="center" vertical="center"/>
    </xf>
    <xf numFmtId="166" fontId="8" fillId="37" borderId="0" xfId="0" applyNumberFormat="1" applyFont="1" applyFill="1" applyAlignment="1">
      <alignment horizontal="center" textRotation="90"/>
    </xf>
    <xf numFmtId="166" fontId="25" fillId="37" borderId="0" xfId="0" applyNumberFormat="1" applyFont="1" applyFill="1" applyAlignment="1">
      <alignment horizontal="center" textRotation="90"/>
    </xf>
    <xf numFmtId="0" fontId="0" fillId="37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68" fillId="27" borderId="21" xfId="0" applyFont="1" applyFill="1" applyBorder="1" applyAlignment="1">
      <alignment horizontal="center" vertical="center"/>
    </xf>
    <xf numFmtId="0" fontId="90" fillId="0" borderId="0" xfId="0" applyFont="1" applyFill="1" applyAlignment="1">
      <alignment horizontal="center" vertical="center"/>
    </xf>
    <xf numFmtId="0" fontId="68" fillId="19" borderId="13" xfId="0" applyFont="1" applyFill="1" applyBorder="1" applyAlignment="1">
      <alignment horizontal="center" vertical="center"/>
    </xf>
    <xf numFmtId="0" fontId="119" fillId="19" borderId="21" xfId="0" applyFont="1" applyFill="1" applyBorder="1" applyAlignment="1">
      <alignment horizontal="center" vertical="center"/>
    </xf>
    <xf numFmtId="2" fontId="32" fillId="19" borderId="21" xfId="0" applyNumberFormat="1" applyFont="1" applyFill="1" applyBorder="1" applyAlignment="1">
      <alignment horizontal="center" vertical="center"/>
    </xf>
    <xf numFmtId="0" fontId="68" fillId="32" borderId="21" xfId="0" applyFont="1" applyFill="1" applyBorder="1" applyAlignment="1">
      <alignment horizontal="center" vertical="center"/>
    </xf>
    <xf numFmtId="0" fontId="119" fillId="32" borderId="21" xfId="0" applyFont="1" applyFill="1" applyBorder="1" applyAlignment="1">
      <alignment horizontal="center" vertical="center"/>
    </xf>
    <xf numFmtId="2" fontId="32" fillId="32" borderId="21" xfId="0" applyNumberFormat="1" applyFont="1" applyFill="1" applyBorder="1" applyAlignment="1">
      <alignment horizontal="center" vertical="center"/>
    </xf>
    <xf numFmtId="0" fontId="68" fillId="30" borderId="21" xfId="0" applyFont="1" applyFill="1" applyBorder="1" applyAlignment="1">
      <alignment horizontal="center" vertical="center"/>
    </xf>
    <xf numFmtId="0" fontId="119" fillId="30" borderId="21" xfId="0" applyFont="1" applyFill="1" applyBorder="1" applyAlignment="1">
      <alignment horizontal="center" vertical="center"/>
    </xf>
    <xf numFmtId="2" fontId="32" fillId="30" borderId="21" xfId="0" applyNumberFormat="1" applyFont="1" applyFill="1" applyBorder="1" applyAlignment="1">
      <alignment horizontal="center" vertical="center"/>
    </xf>
    <xf numFmtId="0" fontId="68" fillId="31" borderId="21" xfId="0" applyFont="1" applyFill="1" applyBorder="1" applyAlignment="1">
      <alignment horizontal="center" vertical="center"/>
    </xf>
    <xf numFmtId="0" fontId="119" fillId="31" borderId="21" xfId="0" applyFont="1" applyFill="1" applyBorder="1" applyAlignment="1">
      <alignment horizontal="center" vertical="center"/>
    </xf>
    <xf numFmtId="2" fontId="32" fillId="31" borderId="21" xfId="0" applyNumberFormat="1" applyFont="1" applyFill="1" applyBorder="1" applyAlignment="1">
      <alignment horizontal="center" vertical="center"/>
    </xf>
    <xf numFmtId="0" fontId="119" fillId="27" borderId="21" xfId="0" applyFont="1" applyFill="1" applyBorder="1" applyAlignment="1">
      <alignment horizontal="center" vertical="center"/>
    </xf>
    <xf numFmtId="2" fontId="32" fillId="27" borderId="6" xfId="0" applyNumberFormat="1" applyFont="1" applyFill="1" applyBorder="1" applyAlignment="1">
      <alignment horizontal="center" vertical="center"/>
    </xf>
    <xf numFmtId="0" fontId="120" fillId="0" borderId="13" xfId="0" applyFont="1" applyFill="1" applyBorder="1" applyAlignment="1">
      <alignment horizontal="center" vertical="center"/>
    </xf>
    <xf numFmtId="0" fontId="53" fillId="25" borderId="21" xfId="0" applyFont="1" applyFill="1" applyBorder="1" applyAlignment="1">
      <alignment horizontal="center" vertical="center"/>
    </xf>
    <xf numFmtId="2" fontId="121" fillId="25" borderId="6" xfId="0" applyNumberFormat="1" applyFont="1" applyFill="1" applyBorder="1" applyAlignment="1">
      <alignment horizontal="center" vertical="center"/>
    </xf>
    <xf numFmtId="0" fontId="123" fillId="0" borderId="0" xfId="0" applyFont="1" applyAlignment="1">
      <alignment vertical="center"/>
    </xf>
    <xf numFmtId="0" fontId="123" fillId="0" borderId="0" xfId="0" applyFont="1" applyAlignment="1">
      <alignment horizontal="center" vertical="center"/>
    </xf>
    <xf numFmtId="0" fontId="124" fillId="37" borderId="172" xfId="0" applyFont="1" applyFill="1" applyBorder="1" applyAlignment="1">
      <alignment horizontal="center" textRotation="90"/>
    </xf>
    <xf numFmtId="0" fontId="124" fillId="37" borderId="173" xfId="0" applyFont="1" applyFill="1" applyBorder="1" applyAlignment="1">
      <alignment horizontal="center" textRotation="90"/>
    </xf>
    <xf numFmtId="0" fontId="124" fillId="37" borderId="174" xfId="0" applyFont="1" applyFill="1" applyBorder="1" applyAlignment="1">
      <alignment horizontal="center" textRotation="90"/>
    </xf>
    <xf numFmtId="0" fontId="120" fillId="37" borderId="0" xfId="0" applyFont="1" applyFill="1" applyAlignment="1">
      <alignment horizontal="right" vertical="center"/>
    </xf>
    <xf numFmtId="0" fontId="125" fillId="37" borderId="0" xfId="0" applyFont="1" applyFill="1" applyBorder="1" applyAlignment="1">
      <alignment horizontal="right" vertical="center"/>
    </xf>
    <xf numFmtId="0" fontId="121" fillId="37" borderId="0" xfId="0" applyFont="1" applyFill="1" applyBorder="1" applyAlignment="1">
      <alignment horizontal="right" vertical="center"/>
    </xf>
    <xf numFmtId="0" fontId="118" fillId="19" borderId="9" xfId="0" applyFont="1" applyFill="1" applyBorder="1" applyAlignment="1">
      <alignment horizontal="right" vertical="center"/>
    </xf>
    <xf numFmtId="0" fontId="119" fillId="19" borderId="12" xfId="0" applyFont="1" applyFill="1" applyBorder="1" applyAlignment="1">
      <alignment horizontal="right" vertical="center"/>
    </xf>
    <xf numFmtId="0" fontId="32" fillId="19" borderId="12" xfId="0" applyFont="1" applyFill="1" applyBorder="1" applyAlignment="1">
      <alignment horizontal="right" vertical="center"/>
    </xf>
    <xf numFmtId="0" fontId="118" fillId="32" borderId="12" xfId="0" applyFont="1" applyFill="1" applyBorder="1" applyAlignment="1">
      <alignment horizontal="right" vertical="center"/>
    </xf>
    <xf numFmtId="0" fontId="119" fillId="32" borderId="12" xfId="0" applyFont="1" applyFill="1" applyBorder="1" applyAlignment="1">
      <alignment horizontal="right" vertical="center"/>
    </xf>
    <xf numFmtId="0" fontId="32" fillId="32" borderId="12" xfId="0" applyFont="1" applyFill="1" applyBorder="1" applyAlignment="1">
      <alignment horizontal="right" vertical="center"/>
    </xf>
    <xf numFmtId="0" fontId="118" fillId="30" borderId="12" xfId="0" applyFont="1" applyFill="1" applyBorder="1" applyAlignment="1">
      <alignment horizontal="right" vertical="center"/>
    </xf>
    <xf numFmtId="0" fontId="119" fillId="30" borderId="12" xfId="0" applyFont="1" applyFill="1" applyBorder="1" applyAlignment="1">
      <alignment horizontal="right" vertical="center"/>
    </xf>
    <xf numFmtId="0" fontId="32" fillId="30" borderId="12" xfId="0" applyFont="1" applyFill="1" applyBorder="1" applyAlignment="1">
      <alignment horizontal="right" vertical="center"/>
    </xf>
    <xf numFmtId="0" fontId="118" fillId="31" borderId="12" xfId="0" applyFont="1" applyFill="1" applyBorder="1" applyAlignment="1">
      <alignment horizontal="right" vertical="center"/>
    </xf>
    <xf numFmtId="0" fontId="119" fillId="31" borderId="12" xfId="0" applyFont="1" applyFill="1" applyBorder="1" applyAlignment="1">
      <alignment horizontal="right" vertical="center"/>
    </xf>
    <xf numFmtId="0" fontId="32" fillId="31" borderId="12" xfId="0" applyFont="1" applyFill="1" applyBorder="1" applyAlignment="1">
      <alignment horizontal="right" vertical="center"/>
    </xf>
    <xf numFmtId="0" fontId="118" fillId="27" borderId="12" xfId="0" applyFont="1" applyFill="1" applyBorder="1" applyAlignment="1">
      <alignment horizontal="right" vertical="center"/>
    </xf>
    <xf numFmtId="0" fontId="119" fillId="27" borderId="12" xfId="0" applyFont="1" applyFill="1" applyBorder="1" applyAlignment="1">
      <alignment horizontal="right" vertical="center"/>
    </xf>
    <xf numFmtId="0" fontId="32" fillId="27" borderId="8" xfId="0" applyFont="1" applyFill="1" applyBorder="1" applyAlignment="1">
      <alignment horizontal="right" vertical="center"/>
    </xf>
    <xf numFmtId="0" fontId="119" fillId="0" borderId="1" xfId="0" applyFont="1" applyFill="1" applyBorder="1" applyAlignment="1">
      <alignment horizontal="center" vertical="center"/>
    </xf>
    <xf numFmtId="0" fontId="32" fillId="27" borderId="1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117" fillId="0" borderId="0" xfId="0" applyFont="1" applyFill="1" applyBorder="1" applyAlignment="1">
      <alignment horizontal="left" vertical="center"/>
    </xf>
    <xf numFmtId="1" fontId="67" fillId="27" borderId="4" xfId="0" applyNumberFormat="1" applyFont="1" applyFill="1" applyBorder="1" applyAlignment="1">
      <alignment horizontal="center" vertical="center"/>
    </xf>
    <xf numFmtId="1" fontId="29" fillId="27" borderId="4" xfId="0" applyNumberFormat="1" applyFont="1" applyFill="1" applyBorder="1" applyAlignment="1">
      <alignment horizontal="center" vertical="center"/>
    </xf>
    <xf numFmtId="1" fontId="78" fillId="27" borderId="0" xfId="0" applyNumberFormat="1" applyFont="1" applyFill="1" applyBorder="1" applyAlignment="1">
      <alignment horizontal="center" textRotation="90"/>
    </xf>
    <xf numFmtId="1" fontId="126" fillId="31" borderId="4" xfId="0" applyNumberFormat="1" applyFont="1" applyFill="1" applyBorder="1" applyAlignment="1">
      <alignment horizontal="center" vertical="center"/>
    </xf>
    <xf numFmtId="1" fontId="126" fillId="27" borderId="4" xfId="0" applyNumberFormat="1" applyFont="1" applyFill="1" applyBorder="1" applyAlignment="1">
      <alignment horizontal="center" vertical="center"/>
    </xf>
    <xf numFmtId="1" fontId="126" fillId="29" borderId="4" xfId="0" applyNumberFormat="1" applyFont="1" applyFill="1" applyBorder="1" applyAlignment="1">
      <alignment horizontal="center" vertical="center"/>
    </xf>
    <xf numFmtId="1" fontId="67" fillId="29" borderId="4" xfId="0" applyNumberFormat="1" applyFont="1" applyFill="1" applyBorder="1" applyAlignment="1">
      <alignment horizontal="center" vertical="center"/>
    </xf>
    <xf numFmtId="1" fontId="67" fillId="15" borderId="4" xfId="0" applyNumberFormat="1" applyFont="1" applyFill="1" applyBorder="1" applyAlignment="1">
      <alignment horizontal="center" vertical="center"/>
    </xf>
    <xf numFmtId="1" fontId="126" fillId="15" borderId="4" xfId="0" applyNumberFormat="1" applyFont="1" applyFill="1" applyBorder="1" applyAlignment="1">
      <alignment horizontal="center" vertical="center"/>
    </xf>
    <xf numFmtId="1" fontId="67" fillId="19" borderId="4" xfId="0" applyNumberFormat="1" applyFont="1" applyFill="1" applyBorder="1" applyAlignment="1">
      <alignment horizontal="center" vertical="center"/>
    </xf>
    <xf numFmtId="1" fontId="126" fillId="19" borderId="4" xfId="0" applyNumberFormat="1" applyFont="1" applyFill="1" applyBorder="1" applyAlignment="1">
      <alignment horizontal="center" vertical="center"/>
    </xf>
    <xf numFmtId="1" fontId="67" fillId="32" borderId="4" xfId="0" applyNumberFormat="1" applyFont="1" applyFill="1" applyBorder="1" applyAlignment="1">
      <alignment horizontal="center" vertical="center"/>
    </xf>
    <xf numFmtId="1" fontId="126" fillId="32" borderId="4" xfId="0" applyNumberFormat="1" applyFont="1" applyFill="1" applyBorder="1" applyAlignment="1">
      <alignment horizontal="center" vertical="center"/>
    </xf>
    <xf numFmtId="0" fontId="83" fillId="37" borderId="0" xfId="0" applyFont="1" applyFill="1" applyBorder="1" applyAlignment="1">
      <alignment horizontal="left" vertical="center"/>
    </xf>
    <xf numFmtId="0" fontId="127" fillId="37" borderId="0" xfId="0" applyFont="1" applyFill="1" applyBorder="1" applyAlignment="1">
      <alignment vertical="center"/>
    </xf>
    <xf numFmtId="1" fontId="47" fillId="27" borderId="175" xfId="0" applyNumberFormat="1" applyFont="1" applyFill="1" applyBorder="1" applyAlignment="1">
      <alignment horizontal="center" vertical="center"/>
    </xf>
    <xf numFmtId="1" fontId="126" fillId="30" borderId="4" xfId="0" applyNumberFormat="1" applyFont="1" applyFill="1" applyBorder="1" applyAlignment="1">
      <alignment horizontal="center" vertical="center"/>
    </xf>
    <xf numFmtId="1" fontId="78" fillId="29" borderId="0" xfId="0" applyNumberFormat="1" applyFont="1" applyFill="1" applyBorder="1" applyAlignment="1">
      <alignment horizontal="center" textRotation="90"/>
    </xf>
    <xf numFmtId="1" fontId="78" fillId="15" borderId="0" xfId="0" applyNumberFormat="1" applyFont="1" applyFill="1" applyBorder="1" applyAlignment="1">
      <alignment horizontal="center" textRotation="90"/>
    </xf>
    <xf numFmtId="1" fontId="78" fillId="19" borderId="0" xfId="0" applyNumberFormat="1" applyFont="1" applyFill="1" applyBorder="1" applyAlignment="1">
      <alignment horizontal="center" textRotation="90"/>
    </xf>
    <xf numFmtId="1" fontId="78" fillId="32" borderId="0" xfId="0" applyNumberFormat="1" applyFont="1" applyFill="1" applyBorder="1" applyAlignment="1">
      <alignment horizontal="center" textRotation="90"/>
    </xf>
    <xf numFmtId="1" fontId="78" fillId="30" borderId="0" xfId="0" applyNumberFormat="1" applyFont="1" applyFill="1" applyBorder="1" applyAlignment="1">
      <alignment horizontal="center" textRotation="90"/>
    </xf>
    <xf numFmtId="1" fontId="78" fillId="31" borderId="0" xfId="0" applyNumberFormat="1" applyFont="1" applyFill="1" applyBorder="1" applyAlignment="1">
      <alignment horizontal="center" textRotation="90"/>
    </xf>
    <xf numFmtId="1" fontId="48" fillId="31" borderId="4" xfId="0" applyNumberFormat="1" applyFont="1" applyFill="1" applyBorder="1" applyAlignment="1">
      <alignment horizontal="center" vertical="center"/>
    </xf>
    <xf numFmtId="164" fontId="47" fillId="31" borderId="4" xfId="0" applyNumberFormat="1" applyFont="1" applyFill="1" applyBorder="1" applyAlignment="1">
      <alignment horizontal="center" vertical="center"/>
    </xf>
    <xf numFmtId="1" fontId="52" fillId="31" borderId="0" xfId="0" applyNumberFormat="1" applyFont="1" applyFill="1" applyBorder="1" applyAlignment="1">
      <alignment horizontal="center" textRotation="90"/>
    </xf>
    <xf numFmtId="1" fontId="48" fillId="31" borderId="0" xfId="0" applyNumberFormat="1" applyFont="1" applyFill="1" applyBorder="1" applyAlignment="1">
      <alignment horizontal="center" textRotation="90"/>
    </xf>
    <xf numFmtId="1" fontId="48" fillId="27" borderId="0" xfId="0" applyNumberFormat="1" applyFont="1" applyFill="1" applyBorder="1" applyAlignment="1">
      <alignment horizontal="center" textRotation="90"/>
    </xf>
    <xf numFmtId="1" fontId="48" fillId="27" borderId="4" xfId="0" applyNumberFormat="1" applyFont="1" applyFill="1" applyBorder="1" applyAlignment="1">
      <alignment horizontal="center" vertical="center"/>
    </xf>
    <xf numFmtId="1" fontId="5" fillId="31" borderId="0" xfId="0" applyNumberFormat="1" applyFont="1" applyFill="1" applyAlignment="1">
      <alignment horizontal="center" vertical="center"/>
    </xf>
    <xf numFmtId="1" fontId="5" fillId="27" borderId="0" xfId="0" applyNumberFormat="1" applyFont="1" applyFill="1" applyAlignment="1">
      <alignment horizontal="center" vertical="center"/>
    </xf>
    <xf numFmtId="1" fontId="29" fillId="31" borderId="0" xfId="0" applyNumberFormat="1" applyFont="1" applyFill="1" applyBorder="1" applyAlignment="1">
      <alignment horizontal="center" textRotation="90"/>
    </xf>
    <xf numFmtId="1" fontId="29" fillId="27" borderId="0" xfId="0" applyNumberFormat="1" applyFont="1" applyFill="1" applyBorder="1" applyAlignment="1">
      <alignment horizontal="center" textRotation="90"/>
    </xf>
    <xf numFmtId="1" fontId="48" fillId="29" borderId="0" xfId="0" applyNumberFormat="1" applyFont="1" applyFill="1" applyBorder="1" applyAlignment="1">
      <alignment horizontal="center" textRotation="90"/>
    </xf>
    <xf numFmtId="1" fontId="29" fillId="29" borderId="0" xfId="0" applyNumberFormat="1" applyFont="1" applyFill="1" applyBorder="1" applyAlignment="1">
      <alignment horizontal="center" textRotation="90"/>
    </xf>
    <xf numFmtId="1" fontId="48" fillId="29" borderId="4" xfId="0" applyNumberFormat="1" applyFont="1" applyFill="1" applyBorder="1" applyAlignment="1">
      <alignment horizontal="center" vertical="center"/>
    </xf>
    <xf numFmtId="164" fontId="47" fillId="27" borderId="4" xfId="0" applyNumberFormat="1" applyFont="1" applyFill="1" applyBorder="1" applyAlignment="1">
      <alignment horizontal="center" vertical="center"/>
    </xf>
    <xf numFmtId="164" fontId="47" fillId="29" borderId="4" xfId="0" applyNumberFormat="1" applyFont="1" applyFill="1" applyBorder="1" applyAlignment="1">
      <alignment horizontal="center" vertical="center"/>
    </xf>
    <xf numFmtId="164" fontId="47" fillId="15" borderId="4" xfId="0" applyNumberFormat="1" applyFont="1" applyFill="1" applyBorder="1" applyAlignment="1">
      <alignment horizontal="center" vertical="center"/>
    </xf>
    <xf numFmtId="164" fontId="47" fillId="19" borderId="4" xfId="0" applyNumberFormat="1" applyFont="1" applyFill="1" applyBorder="1" applyAlignment="1">
      <alignment horizontal="center" vertical="center"/>
    </xf>
    <xf numFmtId="164" fontId="47" fillId="32" borderId="4" xfId="0" applyNumberFormat="1" applyFont="1" applyFill="1" applyBorder="1" applyAlignment="1">
      <alignment horizontal="center" vertical="center"/>
    </xf>
    <xf numFmtId="164" fontId="47" fillId="30" borderId="4" xfId="0" applyNumberFormat="1" applyFont="1" applyFill="1" applyBorder="1" applyAlignment="1">
      <alignment horizontal="center" vertical="center"/>
    </xf>
    <xf numFmtId="0" fontId="1" fillId="27" borderId="0" xfId="0" applyFont="1" applyFill="1" applyAlignment="1">
      <alignment horizontal="center" vertical="center"/>
    </xf>
    <xf numFmtId="1" fontId="48" fillId="15" borderId="0" xfId="0" applyNumberFormat="1" applyFont="1" applyFill="1" applyBorder="1" applyAlignment="1">
      <alignment horizontal="center" textRotation="90"/>
    </xf>
    <xf numFmtId="1" fontId="29" fillId="15" borderId="0" xfId="0" applyNumberFormat="1" applyFont="1" applyFill="1" applyBorder="1" applyAlignment="1">
      <alignment horizontal="center" textRotation="90"/>
    </xf>
    <xf numFmtId="1" fontId="48" fillId="15" borderId="4" xfId="0" applyNumberFormat="1" applyFont="1" applyFill="1" applyBorder="1" applyAlignment="1">
      <alignment horizontal="center" vertical="center"/>
    </xf>
    <xf numFmtId="1" fontId="48" fillId="19" borderId="0" xfId="0" applyNumberFormat="1" applyFont="1" applyFill="1" applyBorder="1" applyAlignment="1">
      <alignment horizontal="center" textRotation="90"/>
    </xf>
    <xf numFmtId="1" fontId="29" fillId="19" borderId="0" xfId="0" applyNumberFormat="1" applyFont="1" applyFill="1" applyBorder="1" applyAlignment="1">
      <alignment horizontal="center" textRotation="90"/>
    </xf>
    <xf numFmtId="1" fontId="48" fillId="19" borderId="4" xfId="0" applyNumberFormat="1" applyFont="1" applyFill="1" applyBorder="1" applyAlignment="1">
      <alignment horizontal="center" vertical="center"/>
    </xf>
    <xf numFmtId="1" fontId="48" fillId="32" borderId="0" xfId="0" applyNumberFormat="1" applyFont="1" applyFill="1" applyBorder="1" applyAlignment="1">
      <alignment horizontal="center" textRotation="90"/>
    </xf>
    <xf numFmtId="1" fontId="29" fillId="32" borderId="0" xfId="0" applyNumberFormat="1" applyFont="1" applyFill="1" applyBorder="1" applyAlignment="1">
      <alignment horizontal="center" textRotation="90"/>
    </xf>
    <xf numFmtId="1" fontId="48" fillId="32" borderId="4" xfId="0" applyNumberFormat="1" applyFont="1" applyFill="1" applyBorder="1" applyAlignment="1">
      <alignment horizontal="center" vertical="center"/>
    </xf>
    <xf numFmtId="1" fontId="48" fillId="30" borderId="0" xfId="0" applyNumberFormat="1" applyFont="1" applyFill="1" applyBorder="1" applyAlignment="1">
      <alignment horizontal="center" textRotation="90"/>
    </xf>
    <xf numFmtId="1" fontId="29" fillId="30" borderId="0" xfId="0" applyNumberFormat="1" applyFont="1" applyFill="1" applyBorder="1" applyAlignment="1">
      <alignment horizontal="center" textRotation="90"/>
    </xf>
    <xf numFmtId="1" fontId="48" fillId="30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6" fontId="8" fillId="27" borderId="134" xfId="0" applyNumberFormat="1" applyFont="1" applyFill="1" applyBorder="1" applyAlignment="1">
      <alignment horizontal="center" textRotation="90"/>
    </xf>
    <xf numFmtId="0" fontId="75" fillId="27" borderId="137" xfId="0" applyFont="1" applyFill="1" applyBorder="1" applyAlignment="1">
      <alignment horizontal="center" vertical="center"/>
    </xf>
    <xf numFmtId="1" fontId="47" fillId="27" borderId="139" xfId="0" applyNumberFormat="1" applyFont="1" applyFill="1" applyBorder="1" applyAlignment="1">
      <alignment horizontal="center"/>
    </xf>
    <xf numFmtId="0" fontId="47" fillId="27" borderId="139" xfId="0" applyFont="1" applyFill="1" applyBorder="1" applyAlignment="1">
      <alignment horizontal="center"/>
    </xf>
    <xf numFmtId="0" fontId="15" fillId="9" borderId="157" xfId="0" applyFont="1" applyFill="1" applyBorder="1" applyAlignment="1" applyProtection="1">
      <alignment vertical="center"/>
    </xf>
    <xf numFmtId="0" fontId="11" fillId="9" borderId="158" xfId="0" applyFont="1" applyFill="1" applyBorder="1" applyAlignment="1" applyProtection="1">
      <alignment horizontal="center" vertical="center"/>
    </xf>
    <xf numFmtId="0" fontId="15" fillId="9" borderId="158" xfId="0" applyFont="1" applyFill="1" applyBorder="1" applyAlignment="1" applyProtection="1">
      <alignment horizontal="center" vertical="center"/>
    </xf>
    <xf numFmtId="0" fontId="15" fillId="9" borderId="159" xfId="0" applyFont="1" applyFill="1" applyBorder="1" applyAlignment="1" applyProtection="1">
      <alignment horizontal="center" vertical="center"/>
    </xf>
    <xf numFmtId="0" fontId="63" fillId="21" borderId="10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</xf>
    <xf numFmtId="0" fontId="63" fillId="21" borderId="11" xfId="0" applyFont="1" applyFill="1" applyBorder="1" applyAlignment="1" applyProtection="1">
      <alignment horizontal="center" vertical="center"/>
      <protection locked="0"/>
    </xf>
    <xf numFmtId="164" fontId="15" fillId="10" borderId="74" xfId="0" applyNumberFormat="1" applyFont="1" applyFill="1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vertical="center"/>
    </xf>
    <xf numFmtId="0" fontId="11" fillId="14" borderId="31" xfId="0" applyFont="1" applyFill="1" applyBorder="1" applyAlignment="1" applyProtection="1">
      <alignment horizontal="center" vertical="center"/>
    </xf>
    <xf numFmtId="0" fontId="15" fillId="14" borderId="31" xfId="0" applyFont="1" applyFill="1" applyBorder="1" applyAlignment="1" applyProtection="1">
      <alignment horizontal="center" vertical="center"/>
    </xf>
    <xf numFmtId="0" fontId="15" fillId="14" borderId="9" xfId="0" applyFont="1" applyFill="1" applyBorder="1" applyAlignment="1" applyProtection="1">
      <alignment horizontal="center" vertical="center"/>
    </xf>
    <xf numFmtId="0" fontId="8" fillId="6" borderId="79" xfId="0" applyFont="1" applyFill="1" applyBorder="1" applyAlignment="1" applyProtection="1">
      <alignment horizontal="center" vertical="center"/>
    </xf>
    <xf numFmtId="0" fontId="29" fillId="17" borderId="9" xfId="0" applyFont="1" applyFill="1" applyBorder="1" applyAlignment="1" applyProtection="1">
      <alignment horizontal="center" vertical="center"/>
    </xf>
    <xf numFmtId="0" fontId="29" fillId="17" borderId="13" xfId="0" applyFont="1" applyFill="1" applyBorder="1" applyAlignment="1" applyProtection="1">
      <alignment horizontal="center" vertical="center"/>
    </xf>
    <xf numFmtId="0" fontId="29" fillId="17" borderId="13" xfId="0" applyFont="1" applyFill="1" applyBorder="1" applyAlignment="1" applyProtection="1">
      <alignment horizontal="center" vertical="center"/>
      <protection locked="0"/>
    </xf>
    <xf numFmtId="0" fontId="29" fillId="17" borderId="10" xfId="0" applyFont="1" applyFill="1" applyBorder="1" applyAlignment="1" applyProtection="1">
      <alignment horizontal="center" vertical="center"/>
      <protection locked="0"/>
    </xf>
    <xf numFmtId="0" fontId="19" fillId="16" borderId="46" xfId="0" applyFont="1" applyFill="1" applyBorder="1" applyAlignment="1" applyProtection="1">
      <alignment horizontal="center" vertical="center"/>
    </xf>
    <xf numFmtId="164" fontId="15" fillId="16" borderId="10" xfId="0" applyNumberFormat="1" applyFont="1" applyFill="1" applyBorder="1" applyAlignment="1" applyProtection="1">
      <alignment horizontal="center" vertical="center"/>
    </xf>
    <xf numFmtId="164" fontId="36" fillId="16" borderId="71" xfId="0" applyNumberFormat="1" applyFont="1" applyFill="1" applyBorder="1" applyAlignment="1" applyProtection="1">
      <alignment horizontal="center" vertical="center"/>
    </xf>
    <xf numFmtId="164" fontId="36" fillId="11" borderId="13" xfId="0" applyNumberFormat="1" applyFont="1" applyFill="1" applyBorder="1" applyAlignment="1" applyProtection="1">
      <alignment horizontal="center" vertical="center"/>
    </xf>
    <xf numFmtId="1" fontId="2" fillId="17" borderId="9" xfId="0" applyNumberFormat="1" applyFont="1" applyFill="1" applyBorder="1" applyAlignment="1" applyProtection="1">
      <alignment horizontal="center" vertical="center"/>
    </xf>
    <xf numFmtId="1" fontId="2" fillId="17" borderId="13" xfId="0" applyNumberFormat="1" applyFont="1" applyFill="1" applyBorder="1" applyAlignment="1" applyProtection="1">
      <alignment horizontal="center" vertical="center"/>
    </xf>
    <xf numFmtId="1" fontId="2" fillId="17" borderId="10" xfId="0" applyNumberFormat="1" applyFont="1" applyFill="1" applyBorder="1" applyAlignment="1" applyProtection="1">
      <alignment horizontal="center" vertical="center"/>
    </xf>
    <xf numFmtId="1" fontId="2" fillId="17" borderId="3" xfId="0" applyNumberFormat="1" applyFont="1" applyFill="1" applyBorder="1" applyAlignment="1" applyProtection="1">
      <alignment horizontal="center" vertical="center"/>
    </xf>
    <xf numFmtId="1" fontId="2" fillId="17" borderId="90" xfId="0" applyNumberFormat="1" applyFont="1" applyFill="1" applyBorder="1" applyAlignment="1" applyProtection="1">
      <alignment horizontal="center" vertical="center"/>
    </xf>
    <xf numFmtId="1" fontId="6" fillId="17" borderId="50" xfId="0" applyNumberFormat="1" applyFont="1" applyFill="1" applyBorder="1" applyAlignment="1" applyProtection="1">
      <alignment horizontal="center" vertical="center"/>
    </xf>
    <xf numFmtId="1" fontId="6" fillId="17" borderId="3" xfId="0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vertical="center"/>
    </xf>
    <xf numFmtId="0" fontId="5" fillId="2" borderId="35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9" fillId="12" borderId="6" xfId="0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1" fontId="14" fillId="15" borderId="6" xfId="0" applyNumberFormat="1" applyFont="1" applyFill="1" applyBorder="1" applyAlignment="1" applyProtection="1">
      <alignment horizontal="center" vertical="center"/>
    </xf>
    <xf numFmtId="0" fontId="15" fillId="12" borderId="6" xfId="0" applyFont="1" applyFill="1" applyBorder="1" applyAlignment="1" applyProtection="1">
      <alignment horizontal="center" vertical="center"/>
    </xf>
    <xf numFmtId="0" fontId="15" fillId="12" borderId="13" xfId="0" applyFont="1" applyFill="1" applyBorder="1" applyAlignment="1" applyProtection="1">
      <alignment horizontal="center" vertical="center"/>
    </xf>
    <xf numFmtId="1" fontId="14" fillId="15" borderId="13" xfId="0" applyNumberFormat="1" applyFont="1" applyFill="1" applyBorder="1" applyAlignment="1" applyProtection="1">
      <alignment horizontal="center" vertical="center"/>
    </xf>
    <xf numFmtId="164" fontId="15" fillId="10" borderId="72" xfId="0" applyNumberFormat="1" applyFont="1" applyFill="1" applyBorder="1" applyAlignment="1" applyProtection="1">
      <alignment horizontal="center" vertical="center"/>
    </xf>
    <xf numFmtId="0" fontId="29" fillId="21" borderId="157" xfId="0" applyFont="1" applyFill="1" applyBorder="1" applyAlignment="1" applyProtection="1">
      <alignment horizontal="center" vertical="center"/>
      <protection locked="0"/>
    </xf>
    <xf numFmtId="0" fontId="6" fillId="5" borderId="157" xfId="0" applyFont="1" applyFill="1" applyBorder="1" applyAlignment="1" applyProtection="1">
      <alignment vertical="center"/>
    </xf>
    <xf numFmtId="0" fontId="5" fillId="5" borderId="158" xfId="0" applyFont="1" applyFill="1" applyBorder="1" applyAlignment="1" applyProtection="1">
      <alignment horizontal="center" vertical="center"/>
    </xf>
    <xf numFmtId="0" fontId="6" fillId="5" borderId="158" xfId="0" applyFont="1" applyFill="1" applyBorder="1" applyAlignment="1" applyProtection="1">
      <alignment horizontal="center" vertical="center"/>
    </xf>
    <xf numFmtId="0" fontId="6" fillId="5" borderId="159" xfId="0" applyFont="1" applyFill="1" applyBorder="1" applyAlignment="1" applyProtection="1">
      <alignment horizontal="center" vertical="center"/>
    </xf>
    <xf numFmtId="1" fontId="14" fillId="14" borderId="160" xfId="0" applyNumberFormat="1" applyFont="1" applyFill="1" applyBorder="1" applyAlignment="1" applyProtection="1">
      <alignment horizontal="center" vertical="center"/>
    </xf>
    <xf numFmtId="0" fontId="2" fillId="2" borderId="165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19" fillId="17" borderId="46" xfId="0" applyFont="1" applyFill="1" applyBorder="1" applyAlignment="1" applyProtection="1">
      <alignment horizontal="center" vertical="center"/>
    </xf>
    <xf numFmtId="2" fontId="19" fillId="17" borderId="13" xfId="0" applyNumberFormat="1" applyFont="1" applyFill="1" applyBorder="1" applyAlignment="1" applyProtection="1">
      <alignment horizontal="center" vertical="center"/>
    </xf>
    <xf numFmtId="164" fontId="15" fillId="17" borderId="10" xfId="0" applyNumberFormat="1" applyFont="1" applyFill="1" applyBorder="1" applyAlignment="1" applyProtection="1">
      <alignment horizontal="center" vertical="center"/>
    </xf>
    <xf numFmtId="164" fontId="36" fillId="17" borderId="71" xfId="0" applyNumberFormat="1" applyFont="1" applyFill="1" applyBorder="1" applyAlignment="1" applyProtection="1">
      <alignment horizontal="center" vertical="center"/>
    </xf>
    <xf numFmtId="164" fontId="36" fillId="17" borderId="13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" fontId="48" fillId="0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textRotation="90"/>
    </xf>
    <xf numFmtId="0" fontId="2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48" fillId="27" borderId="156" xfId="0" applyFont="1" applyFill="1" applyBorder="1" applyAlignment="1">
      <alignment horizontal="center" vertical="center"/>
    </xf>
    <xf numFmtId="1" fontId="47" fillId="27" borderId="176" xfId="0" applyNumberFormat="1" applyFont="1" applyFill="1" applyBorder="1" applyAlignment="1">
      <alignment horizontal="center"/>
    </xf>
    <xf numFmtId="0" fontId="47" fillId="27" borderId="176" xfId="0" applyFont="1" applyFill="1" applyBorder="1" applyAlignment="1">
      <alignment horizontal="center"/>
    </xf>
    <xf numFmtId="0" fontId="46" fillId="27" borderId="176" xfId="0" applyFont="1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2" fillId="37" borderId="0" xfId="0" applyFont="1" applyFill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1" fontId="48" fillId="27" borderId="134" xfId="0" applyNumberFormat="1" applyFont="1" applyFill="1" applyBorder="1" applyAlignment="1">
      <alignment horizontal="center" vertical="center"/>
    </xf>
    <xf numFmtId="0" fontId="69" fillId="0" borderId="14" xfId="0" applyFont="1" applyBorder="1" applyAlignment="1">
      <alignment horizontal="center" vertical="center"/>
    </xf>
    <xf numFmtId="1" fontId="110" fillId="0" borderId="14" xfId="0" applyNumberFormat="1" applyFont="1" applyBorder="1" applyAlignment="1">
      <alignment horizontal="center" vertical="center"/>
    </xf>
    <xf numFmtId="166" fontId="8" fillId="0" borderId="14" xfId="0" applyNumberFormat="1" applyFont="1" applyBorder="1" applyAlignment="1">
      <alignment horizontal="center" textRotation="90"/>
    </xf>
    <xf numFmtId="2" fontId="103" fillId="0" borderId="14" xfId="0" applyNumberFormat="1" applyFont="1" applyBorder="1" applyAlignment="1">
      <alignment vertical="center" wrapText="1"/>
    </xf>
    <xf numFmtId="166" fontId="25" fillId="0" borderId="14" xfId="0" applyNumberFormat="1" applyFont="1" applyBorder="1" applyAlignment="1">
      <alignment horizontal="center" textRotation="90"/>
    </xf>
    <xf numFmtId="1" fontId="110" fillId="0" borderId="0" xfId="0" applyNumberFormat="1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textRotation="90"/>
    </xf>
    <xf numFmtId="2" fontId="103" fillId="0" borderId="0" xfId="0" applyNumberFormat="1" applyFont="1" applyBorder="1" applyAlignment="1">
      <alignment vertical="center" wrapText="1"/>
    </xf>
    <xf numFmtId="166" fontId="25" fillId="0" borderId="0" xfId="0" applyNumberFormat="1" applyFont="1" applyBorder="1" applyAlignment="1">
      <alignment horizontal="center" textRotation="90"/>
    </xf>
    <xf numFmtId="0" fontId="0" fillId="0" borderId="14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41" fillId="42" borderId="0" xfId="0" applyFont="1" applyFill="1" applyBorder="1" applyAlignment="1">
      <alignment horizontal="right" vertical="center"/>
    </xf>
    <xf numFmtId="1" fontId="101" fillId="42" borderId="0" xfId="0" applyNumberFormat="1" applyFont="1" applyFill="1" applyBorder="1" applyAlignment="1">
      <alignment horizontal="center" vertical="center"/>
    </xf>
    <xf numFmtId="0" fontId="75" fillId="30" borderId="133" xfId="0" applyFont="1" applyFill="1" applyBorder="1" applyAlignment="1">
      <alignment horizontal="center"/>
    </xf>
    <xf numFmtId="0" fontId="75" fillId="31" borderId="133" xfId="0" applyFont="1" applyFill="1" applyBorder="1" applyAlignment="1">
      <alignment horizontal="center"/>
    </xf>
    <xf numFmtId="0" fontId="75" fillId="27" borderId="133" xfId="0" applyFont="1" applyFill="1" applyBorder="1" applyAlignment="1">
      <alignment horizontal="center"/>
    </xf>
    <xf numFmtId="0" fontId="75" fillId="29" borderId="133" xfId="0" applyFont="1" applyFill="1" applyBorder="1" applyAlignment="1">
      <alignment horizontal="center"/>
    </xf>
    <xf numFmtId="0" fontId="75" fillId="15" borderId="133" xfId="0" applyFont="1" applyFill="1" applyBorder="1" applyAlignment="1">
      <alignment horizontal="center"/>
    </xf>
    <xf numFmtId="0" fontId="75" fillId="19" borderId="133" xfId="0" applyFont="1" applyFill="1" applyBorder="1" applyAlignment="1">
      <alignment horizontal="center"/>
    </xf>
    <xf numFmtId="0" fontId="75" fillId="32" borderId="133" xfId="0" applyFont="1" applyFill="1" applyBorder="1" applyAlignment="1">
      <alignment horizontal="center"/>
    </xf>
    <xf numFmtId="0" fontId="75" fillId="31" borderId="134" xfId="0" applyFont="1" applyFill="1" applyBorder="1" applyAlignment="1">
      <alignment horizontal="center"/>
    </xf>
    <xf numFmtId="0" fontId="75" fillId="27" borderId="154" xfId="0" applyFont="1" applyFill="1" applyBorder="1" applyAlignment="1">
      <alignment horizontal="center"/>
    </xf>
    <xf numFmtId="0" fontId="75" fillId="27" borderId="134" xfId="0" applyFont="1" applyFill="1" applyBorder="1" applyAlignment="1">
      <alignment horizontal="center"/>
    </xf>
    <xf numFmtId="1" fontId="77" fillId="37" borderId="0" xfId="0" applyNumberFormat="1" applyFont="1" applyFill="1" applyBorder="1" applyAlignment="1">
      <alignment horizontal="center" vertical="center"/>
    </xf>
    <xf numFmtId="169" fontId="80" fillId="37" borderId="0" xfId="0" applyNumberFormat="1" applyFont="1" applyFill="1" applyBorder="1" applyAlignment="1">
      <alignment horizontal="center" vertical="center"/>
    </xf>
    <xf numFmtId="0" fontId="79" fillId="36" borderId="0" xfId="0" applyFont="1" applyFill="1" applyBorder="1" applyAlignment="1">
      <alignment horizontal="center" vertical="center"/>
    </xf>
    <xf numFmtId="164" fontId="77" fillId="36" borderId="0" xfId="0" applyNumberFormat="1" applyFont="1" applyFill="1" applyBorder="1" applyAlignment="1">
      <alignment horizontal="center" vertical="center"/>
    </xf>
    <xf numFmtId="0" fontId="6" fillId="24" borderId="0" xfId="0" applyFont="1" applyFill="1" applyBorder="1" applyAlignment="1">
      <alignment horizontal="right" vertical="center"/>
    </xf>
    <xf numFmtId="0" fontId="6" fillId="26" borderId="0" xfId="0" applyFont="1" applyFill="1" applyBorder="1" applyAlignment="1">
      <alignment horizontal="right" vertical="center"/>
    </xf>
    <xf numFmtId="0" fontId="6" fillId="19" borderId="0" xfId="0" applyFont="1" applyFill="1" applyBorder="1" applyAlignment="1">
      <alignment horizontal="right" vertical="center"/>
    </xf>
    <xf numFmtId="169" fontId="6" fillId="12" borderId="0" xfId="0" applyNumberFormat="1" applyFont="1" applyFill="1" applyBorder="1" applyAlignment="1">
      <alignment horizontal="right" vertical="center"/>
    </xf>
    <xf numFmtId="164" fontId="77" fillId="37" borderId="0" xfId="0" applyNumberFormat="1" applyFont="1" applyFill="1" applyBorder="1" applyAlignment="1">
      <alignment horizontal="center" vertical="center"/>
    </xf>
    <xf numFmtId="169" fontId="77" fillId="37" borderId="0" xfId="0" applyNumberFormat="1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164" fontId="85" fillId="46" borderId="0" xfId="0" applyNumberFormat="1" applyFont="1" applyFill="1" applyBorder="1" applyAlignment="1">
      <alignment horizontal="center" vertical="center"/>
    </xf>
    <xf numFmtId="164" fontId="85" fillId="13" borderId="0" xfId="0" applyNumberFormat="1" applyFont="1" applyFill="1" applyBorder="1" applyAlignment="1">
      <alignment horizontal="center" vertical="center"/>
    </xf>
    <xf numFmtId="0" fontId="55" fillId="37" borderId="0" xfId="0" applyFont="1" applyFill="1" applyBorder="1" applyAlignment="1">
      <alignment horizontal="center" vertical="center"/>
    </xf>
    <xf numFmtId="0" fontId="80" fillId="37" borderId="0" xfId="0" applyFont="1" applyFill="1" applyBorder="1" applyAlignment="1">
      <alignment horizontal="center" vertical="center"/>
    </xf>
    <xf numFmtId="0" fontId="48" fillId="35" borderId="0" xfId="0" applyFont="1" applyFill="1" applyBorder="1" applyAlignment="1">
      <alignment horizontal="center" vertical="center"/>
    </xf>
    <xf numFmtId="0" fontId="8" fillId="25" borderId="0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vertical="center"/>
    </xf>
    <xf numFmtId="164" fontId="91" fillId="3" borderId="0" xfId="0" applyNumberFormat="1" applyFont="1" applyFill="1" applyBorder="1" applyAlignment="1">
      <alignment horizontal="center" vertical="center"/>
    </xf>
    <xf numFmtId="169" fontId="91" fillId="3" borderId="0" xfId="0" applyNumberFormat="1" applyFont="1" applyFill="1" applyBorder="1" applyAlignment="1">
      <alignment horizontal="center" vertical="center"/>
    </xf>
    <xf numFmtId="1" fontId="91" fillId="3" borderId="0" xfId="0" applyNumberFormat="1" applyFont="1" applyFill="1" applyBorder="1" applyAlignment="1">
      <alignment horizontal="center" vertical="center"/>
    </xf>
    <xf numFmtId="0" fontId="92" fillId="3" borderId="0" xfId="0" applyFont="1" applyFill="1" applyBorder="1" applyAlignment="1">
      <alignment horizontal="center"/>
    </xf>
    <xf numFmtId="0" fontId="6" fillId="24" borderId="0" xfId="0" applyFont="1" applyFill="1" applyBorder="1" applyAlignment="1">
      <alignment vertical="center"/>
    </xf>
    <xf numFmtId="0" fontId="8" fillId="13" borderId="0" xfId="0" applyFont="1" applyFill="1" applyBorder="1" applyAlignment="1">
      <alignment horizontal="right" vertical="center"/>
    </xf>
    <xf numFmtId="164" fontId="93" fillId="13" borderId="0" xfId="0" applyNumberFormat="1" applyFont="1" applyFill="1" applyBorder="1" applyAlignment="1">
      <alignment vertical="center"/>
    </xf>
    <xf numFmtId="169" fontId="93" fillId="13" borderId="0" xfId="0" applyNumberFormat="1" applyFont="1" applyFill="1" applyBorder="1" applyAlignment="1">
      <alignment vertical="center"/>
    </xf>
    <xf numFmtId="0" fontId="79" fillId="13" borderId="0" xfId="0" applyFont="1" applyFill="1" applyBorder="1" applyAlignment="1">
      <alignment horizontal="center" vertical="center"/>
    </xf>
    <xf numFmtId="168" fontId="48" fillId="13" borderId="0" xfId="0" applyNumberFormat="1" applyFont="1" applyFill="1" applyBorder="1" applyAlignment="1">
      <alignment horizontal="center" vertical="center"/>
    </xf>
    <xf numFmtId="164" fontId="1" fillId="37" borderId="0" xfId="0" applyNumberFormat="1" applyFont="1" applyFill="1" applyBorder="1" applyAlignment="1">
      <alignment horizontal="center" vertical="center"/>
    </xf>
    <xf numFmtId="164" fontId="1" fillId="35" borderId="0" xfId="0" applyNumberFormat="1" applyFont="1" applyFill="1" applyBorder="1" applyAlignment="1">
      <alignment horizontal="center" vertical="center"/>
    </xf>
    <xf numFmtId="164" fontId="1" fillId="34" borderId="0" xfId="0" applyNumberFormat="1" applyFont="1" applyFill="1" applyBorder="1" applyAlignment="1">
      <alignment horizontal="center" vertical="center"/>
    </xf>
    <xf numFmtId="164" fontId="1" fillId="33" borderId="0" xfId="0" applyNumberFormat="1" applyFont="1" applyFill="1" applyBorder="1" applyAlignment="1">
      <alignment horizontal="center" vertical="center"/>
    </xf>
    <xf numFmtId="0" fontId="6" fillId="24" borderId="0" xfId="0" applyFont="1" applyFill="1" applyBorder="1" applyAlignment="1">
      <alignment horizontal="left" vertical="center"/>
    </xf>
    <xf numFmtId="169" fontId="8" fillId="12" borderId="0" xfId="0" applyNumberFormat="1" applyFont="1" applyFill="1" applyBorder="1" applyAlignment="1">
      <alignment horizontal="right" vertical="center"/>
    </xf>
    <xf numFmtId="169" fontId="1" fillId="37" borderId="0" xfId="0" applyNumberFormat="1" applyFont="1" applyFill="1" applyBorder="1" applyAlignment="1">
      <alignment horizontal="center" vertical="center"/>
    </xf>
    <xf numFmtId="1" fontId="1" fillId="37" borderId="0" xfId="0" applyNumberFormat="1" applyFont="1" applyFill="1" applyBorder="1" applyAlignment="1">
      <alignment horizontal="center" vertical="center"/>
    </xf>
    <xf numFmtId="0" fontId="99" fillId="38" borderId="0" xfId="0" applyFont="1" applyFill="1" applyBorder="1" applyAlignment="1">
      <alignment vertical="center"/>
    </xf>
    <xf numFmtId="168" fontId="94" fillId="38" borderId="0" xfId="0" applyNumberFormat="1" applyFont="1" applyFill="1" applyBorder="1" applyAlignment="1">
      <alignment horizontal="center" vertical="center"/>
    </xf>
    <xf numFmtId="0" fontId="87" fillId="43" borderId="0" xfId="0" applyFont="1" applyFill="1" applyBorder="1" applyAlignment="1">
      <alignment horizontal="right" vertical="center"/>
    </xf>
    <xf numFmtId="0" fontId="8" fillId="43" borderId="0" xfId="0" applyFont="1" applyFill="1" applyBorder="1" applyAlignment="1">
      <alignment horizontal="right" vertical="center"/>
    </xf>
    <xf numFmtId="164" fontId="100" fillId="43" borderId="0" xfId="0" applyNumberFormat="1" applyFont="1" applyFill="1" applyBorder="1" applyAlignment="1">
      <alignment vertical="center"/>
    </xf>
    <xf numFmtId="169" fontId="100" fillId="43" borderId="0" xfId="0" applyNumberFormat="1" applyFont="1" applyFill="1" applyBorder="1" applyAlignment="1">
      <alignment vertical="center"/>
    </xf>
    <xf numFmtId="0" fontId="82" fillId="43" borderId="0" xfId="0" applyFont="1" applyFill="1" applyBorder="1" applyAlignment="1">
      <alignment horizontal="center" vertical="center"/>
    </xf>
    <xf numFmtId="168" fontId="87" fillId="43" borderId="0" xfId="0" applyNumberFormat="1" applyFont="1" applyFill="1" applyBorder="1" applyAlignment="1">
      <alignment horizontal="center" vertical="center"/>
    </xf>
    <xf numFmtId="164" fontId="95" fillId="43" borderId="0" xfId="0" applyNumberFormat="1" applyFont="1" applyFill="1" applyBorder="1" applyAlignment="1">
      <alignment vertical="center"/>
    </xf>
    <xf numFmtId="0" fontId="0" fillId="0" borderId="0" xfId="0" applyBorder="1"/>
    <xf numFmtId="164" fontId="1" fillId="36" borderId="0" xfId="0" applyNumberFormat="1" applyFont="1" applyFill="1" applyBorder="1" applyAlignment="1">
      <alignment horizontal="center" vertical="center"/>
    </xf>
    <xf numFmtId="0" fontId="96" fillId="39" borderId="0" xfId="0" applyFont="1" applyFill="1" applyBorder="1" applyAlignment="1">
      <alignment vertical="center"/>
    </xf>
    <xf numFmtId="168" fontId="97" fillId="39" borderId="0" xfId="0" applyNumberFormat="1" applyFont="1" applyFill="1" applyBorder="1" applyAlignment="1">
      <alignment horizontal="right" vertical="center"/>
    </xf>
    <xf numFmtId="0" fontId="96" fillId="39" borderId="0" xfId="0" applyFont="1" applyFill="1" applyBorder="1" applyAlignment="1">
      <alignment vertical="center" wrapText="1"/>
    </xf>
    <xf numFmtId="0" fontId="87" fillId="28" borderId="0" xfId="0" applyFont="1" applyFill="1" applyBorder="1" applyAlignment="1">
      <alignment horizontal="right" vertical="center"/>
    </xf>
    <xf numFmtId="164" fontId="1" fillId="28" borderId="0" xfId="0" applyNumberFormat="1" applyFont="1" applyFill="1" applyBorder="1" applyAlignment="1">
      <alignment vertical="center"/>
    </xf>
    <xf numFmtId="164" fontId="98" fillId="28" borderId="0" xfId="0" applyNumberFormat="1" applyFont="1" applyFill="1" applyBorder="1" applyAlignment="1">
      <alignment vertical="center"/>
    </xf>
    <xf numFmtId="169" fontId="98" fillId="28" borderId="0" xfId="0" applyNumberFormat="1" applyFont="1" applyFill="1" applyBorder="1" applyAlignment="1">
      <alignment vertical="center"/>
    </xf>
    <xf numFmtId="0" fontId="82" fillId="28" borderId="0" xfId="0" applyFont="1" applyFill="1" applyBorder="1" applyAlignment="1">
      <alignment horizontal="center" vertical="center"/>
    </xf>
    <xf numFmtId="168" fontId="87" fillId="28" borderId="0" xfId="0" applyNumberFormat="1" applyFont="1" applyFill="1" applyBorder="1" applyAlignment="1">
      <alignment horizontal="center" vertical="center"/>
    </xf>
    <xf numFmtId="0" fontId="83" fillId="40" borderId="0" xfId="0" applyFont="1" applyFill="1" applyBorder="1" applyAlignment="1">
      <alignment vertical="center"/>
    </xf>
    <xf numFmtId="0" fontId="6" fillId="40" borderId="0" xfId="0" applyFont="1" applyFill="1" applyBorder="1" applyAlignment="1">
      <alignment vertical="center" wrapText="1"/>
    </xf>
    <xf numFmtId="168" fontId="48" fillId="40" borderId="0" xfId="0" applyNumberFormat="1" applyFont="1" applyFill="1" applyBorder="1" applyAlignment="1">
      <alignment horizontal="center" vertical="center"/>
    </xf>
    <xf numFmtId="0" fontId="87" fillId="41" borderId="0" xfId="0" applyFont="1" applyFill="1" applyBorder="1" applyAlignment="1">
      <alignment horizontal="right" vertical="center"/>
    </xf>
    <xf numFmtId="164" fontId="1" fillId="41" borderId="0" xfId="0" applyNumberFormat="1" applyFont="1" applyFill="1" applyBorder="1" applyAlignment="1">
      <alignment vertical="center"/>
    </xf>
    <xf numFmtId="164" fontId="95" fillId="41" borderId="0" xfId="0" applyNumberFormat="1" applyFont="1" applyFill="1" applyBorder="1" applyAlignment="1">
      <alignment vertical="center"/>
    </xf>
    <xf numFmtId="169" fontId="95" fillId="41" borderId="0" xfId="0" applyNumberFormat="1" applyFont="1" applyFill="1" applyBorder="1" applyAlignment="1">
      <alignment vertical="center"/>
    </xf>
    <xf numFmtId="0" fontId="82" fillId="41" borderId="0" xfId="0" applyFont="1" applyFill="1" applyBorder="1" applyAlignment="1">
      <alignment horizontal="center" vertical="center"/>
    </xf>
    <xf numFmtId="168" fontId="87" fillId="41" borderId="0" xfId="0" applyNumberFormat="1" applyFont="1" applyFill="1" applyBorder="1" applyAlignment="1">
      <alignment horizontal="center" vertical="center"/>
    </xf>
    <xf numFmtId="169" fontId="8" fillId="12" borderId="0" xfId="0" applyNumberFormat="1" applyFont="1" applyFill="1" applyBorder="1" applyAlignment="1">
      <alignment horizontal="center" vertical="center"/>
    </xf>
    <xf numFmtId="0" fontId="77" fillId="37" borderId="0" xfId="0" applyFont="1" applyFill="1" applyBorder="1" applyAlignment="1">
      <alignment horizontal="center" vertical="center"/>
    </xf>
    <xf numFmtId="1" fontId="80" fillId="37" borderId="0" xfId="0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8" fillId="25" borderId="0" xfId="0" applyFont="1" applyFill="1" applyAlignment="1">
      <alignment horizontal="center" vertical="center"/>
    </xf>
    <xf numFmtId="0" fontId="41" fillId="42" borderId="0" xfId="0" applyFont="1" applyFill="1" applyBorder="1" applyAlignment="1">
      <alignment horizontal="right" vertical="center"/>
    </xf>
    <xf numFmtId="1" fontId="101" fillId="42" borderId="0" xfId="0" applyNumberFormat="1" applyFont="1" applyFill="1" applyBorder="1" applyAlignment="1">
      <alignment horizontal="center" vertical="center"/>
    </xf>
    <xf numFmtId="0" fontId="8" fillId="25" borderId="0" xfId="0" applyFont="1" applyFill="1" applyBorder="1" applyAlignment="1">
      <alignment horizontal="center" vertical="center"/>
    </xf>
    <xf numFmtId="0" fontId="117" fillId="0" borderId="0" xfId="0" applyFont="1" applyFill="1" applyBorder="1" applyAlignment="1">
      <alignment horizontal="center" vertical="center"/>
    </xf>
    <xf numFmtId="0" fontId="43" fillId="0" borderId="14" xfId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62" fillId="45" borderId="1" xfId="0" applyFont="1" applyFill="1" applyBorder="1" applyAlignment="1" applyProtection="1">
      <alignment horizontal="center" vertical="center"/>
    </xf>
    <xf numFmtId="0" fontId="0" fillId="17" borderId="10" xfId="0" applyFill="1" applyBorder="1" applyAlignment="1" applyProtection="1">
      <alignment horizontal="center" vertical="center"/>
    </xf>
    <xf numFmtId="0" fontId="0" fillId="17" borderId="3" xfId="0" applyFill="1" applyBorder="1" applyAlignment="1" applyProtection="1">
      <alignment horizontal="center" vertical="center"/>
    </xf>
    <xf numFmtId="0" fontId="0" fillId="17" borderId="9" xfId="0" applyFill="1" applyBorder="1" applyAlignment="1" applyProtection="1">
      <alignment horizontal="center" vertical="center"/>
    </xf>
    <xf numFmtId="0" fontId="0" fillId="17" borderId="11" xfId="0" applyFill="1" applyBorder="1" applyAlignment="1" applyProtection="1">
      <alignment horizontal="center" vertical="center"/>
    </xf>
    <xf numFmtId="0" fontId="0" fillId="17" borderId="5" xfId="0" applyFill="1" applyBorder="1" applyAlignment="1" applyProtection="1">
      <alignment horizontal="center" vertical="center"/>
    </xf>
    <xf numFmtId="0" fontId="0" fillId="17" borderId="8" xfId="0" applyFill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center" vertical="center"/>
    </xf>
    <xf numFmtId="0" fontId="0" fillId="7" borderId="9" xfId="0" applyFill="1" applyBorder="1" applyAlignment="1" applyProtection="1">
      <alignment horizontal="center" vertical="center"/>
    </xf>
    <xf numFmtId="0" fontId="0" fillId="7" borderId="11" xfId="0" applyFill="1" applyBorder="1" applyAlignment="1" applyProtection="1">
      <alignment horizontal="center" vertical="center"/>
    </xf>
    <xf numFmtId="0" fontId="0" fillId="7" borderId="8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shrinkToFit="1"/>
    </xf>
    <xf numFmtId="0" fontId="0" fillId="16" borderId="10" xfId="0" applyFill="1" applyBorder="1" applyAlignment="1" applyProtection="1">
      <alignment horizontal="center" vertical="center"/>
    </xf>
    <xf numFmtId="0" fontId="0" fillId="16" borderId="3" xfId="0" applyFill="1" applyBorder="1" applyAlignment="1" applyProtection="1">
      <alignment horizontal="center" vertical="center"/>
    </xf>
    <xf numFmtId="0" fontId="0" fillId="16" borderId="9" xfId="0" applyFill="1" applyBorder="1" applyAlignment="1" applyProtection="1">
      <alignment horizontal="center" vertical="center"/>
    </xf>
    <xf numFmtId="0" fontId="0" fillId="16" borderId="11" xfId="0" applyFill="1" applyBorder="1" applyAlignment="1" applyProtection="1">
      <alignment horizontal="center" vertical="center"/>
    </xf>
    <xf numFmtId="0" fontId="0" fillId="16" borderId="5" xfId="0" applyFill="1" applyBorder="1" applyAlignment="1" applyProtection="1">
      <alignment horizontal="center" vertical="center"/>
    </xf>
    <xf numFmtId="0" fontId="0" fillId="16" borderId="8" xfId="0" applyFill="1" applyBorder="1" applyAlignment="1" applyProtection="1">
      <alignment horizontal="center" vertical="center"/>
    </xf>
    <xf numFmtId="0" fontId="21" fillId="6" borderId="10" xfId="0" applyFont="1" applyFill="1" applyBorder="1" applyAlignment="1" applyProtection="1">
      <alignment horizontal="center" vertical="center"/>
    </xf>
    <xf numFmtId="0" fontId="21" fillId="6" borderId="3" xfId="0" applyFont="1" applyFill="1" applyBorder="1" applyAlignment="1" applyProtection="1">
      <alignment horizontal="center" vertical="center"/>
    </xf>
    <xf numFmtId="0" fontId="21" fillId="6" borderId="9" xfId="0" applyFont="1" applyFill="1" applyBorder="1" applyAlignment="1" applyProtection="1">
      <alignment horizontal="center" vertical="center"/>
    </xf>
    <xf numFmtId="0" fontId="21" fillId="6" borderId="11" xfId="0" applyFont="1" applyFill="1" applyBorder="1" applyAlignment="1" applyProtection="1">
      <alignment horizontal="center" vertical="center"/>
    </xf>
    <xf numFmtId="0" fontId="21" fillId="6" borderId="5" xfId="0" applyFont="1" applyFill="1" applyBorder="1" applyAlignment="1" applyProtection="1">
      <alignment horizontal="center" vertical="center"/>
    </xf>
    <xf numFmtId="0" fontId="21" fillId="6" borderId="8" xfId="0" applyFont="1" applyFill="1" applyBorder="1" applyAlignment="1" applyProtection="1">
      <alignment horizontal="center" vertical="center"/>
    </xf>
    <xf numFmtId="49" fontId="0" fillId="17" borderId="10" xfId="0" applyNumberFormat="1" applyFill="1" applyBorder="1" applyAlignment="1" applyProtection="1">
      <alignment horizontal="center" vertical="center" wrapText="1"/>
    </xf>
    <xf numFmtId="49" fontId="0" fillId="17" borderId="3" xfId="0" applyNumberFormat="1" applyFill="1" applyBorder="1" applyAlignment="1" applyProtection="1">
      <alignment horizontal="center" vertical="center" wrapText="1"/>
    </xf>
    <xf numFmtId="49" fontId="0" fillId="17" borderId="9" xfId="0" applyNumberFormat="1" applyFill="1" applyBorder="1" applyAlignment="1" applyProtection="1">
      <alignment horizontal="center" vertical="center" wrapText="1"/>
    </xf>
    <xf numFmtId="49" fontId="0" fillId="17" borderId="14" xfId="0" applyNumberFormat="1" applyFill="1" applyBorder="1" applyAlignment="1" applyProtection="1">
      <alignment horizontal="center" vertical="center" wrapText="1"/>
    </xf>
    <xf numFmtId="49" fontId="0" fillId="17" borderId="0" xfId="0" applyNumberFormat="1" applyFill="1" applyBorder="1" applyAlignment="1" applyProtection="1">
      <alignment horizontal="center" vertical="center" wrapText="1"/>
    </xf>
    <xf numFmtId="49" fontId="0" fillId="17" borderId="12" xfId="0" applyNumberFormat="1" applyFill="1" applyBorder="1" applyAlignment="1" applyProtection="1">
      <alignment horizontal="center" vertical="center" wrapText="1"/>
    </xf>
    <xf numFmtId="49" fontId="0" fillId="17" borderId="11" xfId="0" applyNumberFormat="1" applyFill="1" applyBorder="1" applyAlignment="1" applyProtection="1">
      <alignment horizontal="center" vertical="center" wrapText="1"/>
    </xf>
    <xf numFmtId="49" fontId="0" fillId="17" borderId="5" xfId="0" applyNumberFormat="1" applyFill="1" applyBorder="1" applyAlignment="1" applyProtection="1">
      <alignment horizontal="center" vertical="center" wrapText="1"/>
    </xf>
    <xf numFmtId="49" fontId="0" fillId="17" borderId="8" xfId="0" applyNumberFormat="1" applyFill="1" applyBorder="1" applyAlignment="1" applyProtection="1">
      <alignment horizontal="center" vertical="center" wrapText="1"/>
    </xf>
    <xf numFmtId="0" fontId="24" fillId="18" borderId="1" xfId="0" applyFont="1" applyFill="1" applyBorder="1" applyAlignment="1" applyProtection="1">
      <alignment horizontal="center" vertical="center"/>
    </xf>
    <xf numFmtId="0" fontId="12" fillId="18" borderId="7" xfId="0" applyFont="1" applyFill="1" applyBorder="1" applyAlignment="1" applyProtection="1">
      <alignment horizontal="center" vertical="center"/>
    </xf>
    <xf numFmtId="0" fontId="12" fillId="18" borderId="1" xfId="0" applyFont="1" applyFill="1" applyBorder="1" applyAlignment="1" applyProtection="1">
      <alignment horizontal="center" vertical="center"/>
    </xf>
    <xf numFmtId="0" fontId="12" fillId="18" borderId="10" xfId="0" applyFont="1" applyFill="1" applyBorder="1" applyAlignment="1" applyProtection="1">
      <alignment horizontal="right" vertical="center"/>
    </xf>
    <xf numFmtId="0" fontId="12" fillId="18" borderId="3" xfId="0" applyFont="1" applyFill="1" applyBorder="1" applyAlignment="1" applyProtection="1">
      <alignment horizontal="right" vertical="center"/>
    </xf>
    <xf numFmtId="0" fontId="12" fillId="18" borderId="11" xfId="0" applyFont="1" applyFill="1" applyBorder="1" applyAlignment="1" applyProtection="1">
      <alignment horizontal="right" vertical="center"/>
    </xf>
    <xf numFmtId="0" fontId="12" fillId="18" borderId="5" xfId="0" applyFont="1" applyFill="1" applyBorder="1" applyAlignment="1" applyProtection="1">
      <alignment horizontal="right" vertical="center"/>
    </xf>
    <xf numFmtId="164" fontId="6" fillId="13" borderId="90" xfId="0" applyNumberFormat="1" applyFont="1" applyFill="1" applyBorder="1" applyAlignment="1" applyProtection="1">
      <alignment horizontal="center" vertical="center" wrapText="1"/>
    </xf>
    <xf numFmtId="164" fontId="6" fillId="13" borderId="9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textRotation="90"/>
    </xf>
    <xf numFmtId="0" fontId="6" fillId="0" borderId="0" xfId="0" applyFont="1" applyBorder="1" applyAlignment="1" applyProtection="1">
      <alignment horizontal="right" vertical="center"/>
    </xf>
    <xf numFmtId="0" fontId="54" fillId="0" borderId="0" xfId="0" applyFont="1" applyBorder="1" applyAlignment="1" applyProtection="1">
      <alignment horizontal="center" textRotation="90"/>
    </xf>
    <xf numFmtId="0" fontId="55" fillId="0" borderId="0" xfId="0" applyFont="1" applyBorder="1" applyAlignment="1" applyProtection="1">
      <alignment horizontal="center" textRotation="90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56" fillId="3" borderId="23" xfId="0" applyFont="1" applyFill="1" applyBorder="1" applyAlignment="1" applyProtection="1">
      <alignment horizontal="center" vertical="center"/>
    </xf>
    <xf numFmtId="0" fontId="56" fillId="3" borderId="62" xfId="0" applyFont="1" applyFill="1" applyBorder="1" applyAlignment="1" applyProtection="1">
      <alignment horizontal="center" vertical="center"/>
    </xf>
    <xf numFmtId="0" fontId="56" fillId="3" borderId="5" xfId="0" applyFont="1" applyFill="1" applyBorder="1" applyAlignment="1" applyProtection="1">
      <alignment horizontal="center" vertical="center"/>
    </xf>
    <xf numFmtId="0" fontId="56" fillId="3" borderId="78" xfId="0" applyFont="1" applyFill="1" applyBorder="1" applyAlignment="1" applyProtection="1">
      <alignment horizontal="center" vertical="center"/>
    </xf>
    <xf numFmtId="0" fontId="56" fillId="3" borderId="61" xfId="0" applyFont="1" applyFill="1" applyBorder="1" applyAlignment="1" applyProtection="1">
      <alignment horizontal="center" vertical="center"/>
    </xf>
    <xf numFmtId="0" fontId="56" fillId="3" borderId="58" xfId="0" applyFont="1" applyFill="1" applyBorder="1" applyAlignment="1" applyProtection="1">
      <alignment horizontal="center" vertical="center"/>
    </xf>
    <xf numFmtId="49" fontId="45" fillId="14" borderId="58" xfId="0" applyNumberFormat="1" applyFont="1" applyFill="1" applyBorder="1" applyAlignment="1" applyProtection="1">
      <alignment horizontal="center" vertical="center" wrapText="1"/>
    </xf>
    <xf numFmtId="49" fontId="45" fillId="14" borderId="5" xfId="0" applyNumberFormat="1" applyFont="1" applyFill="1" applyBorder="1" applyAlignment="1" applyProtection="1">
      <alignment horizontal="center" vertical="center" wrapText="1"/>
    </xf>
    <xf numFmtId="3" fontId="11" fillId="14" borderId="72" xfId="0" applyNumberFormat="1" applyFont="1" applyFill="1" applyBorder="1" applyAlignment="1" applyProtection="1">
      <alignment horizontal="center" vertical="center" wrapText="1"/>
    </xf>
    <xf numFmtId="3" fontId="11" fillId="14" borderId="79" xfId="0" applyNumberFormat="1" applyFont="1" applyFill="1" applyBorder="1" applyAlignment="1" applyProtection="1">
      <alignment horizontal="center" vertical="center" wrapText="1"/>
    </xf>
    <xf numFmtId="0" fontId="8" fillId="0" borderId="65" xfId="0" applyFont="1" applyBorder="1" applyAlignment="1" applyProtection="1">
      <alignment horizontal="center" vertical="center"/>
    </xf>
    <xf numFmtId="49" fontId="62" fillId="14" borderId="61" xfId="0" applyNumberFormat="1" applyFont="1" applyFill="1" applyBorder="1" applyAlignment="1" applyProtection="1">
      <alignment horizontal="center" vertical="center" wrapText="1"/>
    </xf>
    <xf numFmtId="49" fontId="62" fillId="14" borderId="23" xfId="0" applyNumberFormat="1" applyFont="1" applyFill="1" applyBorder="1" applyAlignment="1" applyProtection="1">
      <alignment horizontal="center" vertical="center" wrapText="1"/>
    </xf>
    <xf numFmtId="49" fontId="62" fillId="14" borderId="62" xfId="0" applyNumberFormat="1" applyFont="1" applyFill="1" applyBorder="1" applyAlignment="1" applyProtection="1">
      <alignment horizontal="center" vertical="center" wrapText="1"/>
    </xf>
    <xf numFmtId="164" fontId="5" fillId="13" borderId="111" xfId="0" applyNumberFormat="1" applyFont="1" applyFill="1" applyBorder="1" applyAlignment="1" applyProtection="1">
      <alignment horizontal="center" vertical="center" wrapText="1"/>
    </xf>
    <xf numFmtId="164" fontId="5" fillId="13" borderId="112" xfId="0" applyNumberFormat="1" applyFont="1" applyFill="1" applyBorder="1" applyAlignment="1" applyProtection="1">
      <alignment horizontal="center" vertical="center" wrapText="1"/>
    </xf>
    <xf numFmtId="164" fontId="5" fillId="13" borderId="13" xfId="0" applyNumberFormat="1" applyFont="1" applyFill="1" applyBorder="1" applyAlignment="1" applyProtection="1">
      <alignment horizontal="center" vertical="center" wrapText="1"/>
    </xf>
    <xf numFmtId="164" fontId="5" fillId="13" borderId="21" xfId="0" applyNumberFormat="1" applyFont="1" applyFill="1" applyBorder="1" applyAlignment="1" applyProtection="1">
      <alignment horizontal="center" vertical="center" wrapText="1"/>
    </xf>
    <xf numFmtId="164" fontId="36" fillId="21" borderId="68" xfId="0" applyNumberFormat="1" applyFont="1" applyFill="1" applyBorder="1" applyAlignment="1" applyProtection="1">
      <alignment horizontal="center" vertical="center" wrapText="1" shrinkToFit="1"/>
    </xf>
    <xf numFmtId="164" fontId="36" fillId="21" borderId="9" xfId="0" applyNumberFormat="1" applyFont="1" applyFill="1" applyBorder="1" applyAlignment="1" applyProtection="1">
      <alignment horizontal="center" vertical="center" wrapText="1" shrinkToFit="1"/>
    </xf>
    <xf numFmtId="164" fontId="36" fillId="21" borderId="57" xfId="0" applyNumberFormat="1" applyFont="1" applyFill="1" applyBorder="1" applyAlignment="1" applyProtection="1">
      <alignment horizontal="center" vertical="center" wrapText="1" shrinkToFit="1"/>
    </xf>
    <xf numFmtId="164" fontId="36" fillId="21" borderId="12" xfId="0" applyNumberFormat="1" applyFont="1" applyFill="1" applyBorder="1" applyAlignment="1" applyProtection="1">
      <alignment horizontal="center" vertical="center" wrapText="1" shrinkToFit="1"/>
    </xf>
    <xf numFmtId="164" fontId="5" fillId="0" borderId="0" xfId="0" applyNumberFormat="1" applyFont="1" applyBorder="1" applyAlignment="1" applyProtection="1">
      <alignment horizontal="center" vertical="center"/>
    </xf>
    <xf numFmtId="164" fontId="6" fillId="13" borderId="55" xfId="0" applyNumberFormat="1" applyFont="1" applyFill="1" applyBorder="1" applyAlignment="1" applyProtection="1">
      <alignment horizontal="center" vertical="center" wrapText="1"/>
    </xf>
    <xf numFmtId="164" fontId="6" fillId="13" borderId="110" xfId="0" applyNumberFormat="1" applyFont="1" applyFill="1" applyBorder="1" applyAlignment="1" applyProtection="1">
      <alignment horizontal="center" vertical="center" wrapText="1"/>
    </xf>
    <xf numFmtId="164" fontId="6" fillId="13" borderId="54" xfId="0" applyNumberFormat="1" applyFont="1" applyFill="1" applyBorder="1" applyAlignment="1" applyProtection="1">
      <alignment horizontal="center" vertical="center" wrapText="1"/>
    </xf>
    <xf numFmtId="0" fontId="21" fillId="0" borderId="63" xfId="0" applyFont="1" applyFill="1" applyBorder="1" applyAlignment="1" applyProtection="1">
      <alignment horizontal="left" vertical="center"/>
    </xf>
    <xf numFmtId="0" fontId="21" fillId="0" borderId="63" xfId="0" applyFont="1" applyFill="1" applyBorder="1" applyAlignment="1" applyProtection="1">
      <alignment horizontal="center" vertical="center"/>
    </xf>
    <xf numFmtId="0" fontId="62" fillId="10" borderId="23" xfId="0" applyFont="1" applyFill="1" applyBorder="1" applyAlignment="1" applyProtection="1">
      <alignment horizontal="center" vertical="center"/>
    </xf>
    <xf numFmtId="0" fontId="62" fillId="10" borderId="0" xfId="0" applyFont="1" applyFill="1" applyBorder="1" applyAlignment="1" applyProtection="1">
      <alignment horizontal="center" vertical="center"/>
    </xf>
    <xf numFmtId="0" fontId="62" fillId="10" borderId="5" xfId="0" applyFont="1" applyFill="1" applyBorder="1" applyAlignment="1" applyProtection="1">
      <alignment horizontal="center" vertical="center"/>
    </xf>
    <xf numFmtId="49" fontId="44" fillId="14" borderId="58" xfId="0" applyNumberFormat="1" applyFont="1" applyFill="1" applyBorder="1" applyAlignment="1" applyProtection="1">
      <alignment horizontal="center" vertical="center" wrapText="1"/>
    </xf>
    <xf numFmtId="49" fontId="44" fillId="14" borderId="5" xfId="0" applyNumberFormat="1" applyFont="1" applyFill="1" applyBorder="1" applyAlignment="1" applyProtection="1">
      <alignment horizontal="center" vertical="center" wrapText="1"/>
    </xf>
    <xf numFmtId="0" fontId="18" fillId="13" borderId="46" xfId="0" applyFont="1" applyFill="1" applyBorder="1" applyAlignment="1" applyProtection="1">
      <alignment horizontal="center" vertical="center"/>
    </xf>
    <xf numFmtId="0" fontId="18" fillId="13" borderId="66" xfId="0" applyFont="1" applyFill="1" applyBorder="1" applyAlignment="1" applyProtection="1">
      <alignment horizontal="center" vertical="center"/>
    </xf>
    <xf numFmtId="0" fontId="62" fillId="3" borderId="61" xfId="0" applyFont="1" applyFill="1" applyBorder="1" applyAlignment="1" applyProtection="1">
      <alignment horizontal="center" vertical="center"/>
    </xf>
    <xf numFmtId="0" fontId="62" fillId="3" borderId="23" xfId="0" applyFont="1" applyFill="1" applyBorder="1" applyAlignment="1" applyProtection="1">
      <alignment horizontal="center" vertical="center"/>
    </xf>
    <xf numFmtId="0" fontId="62" fillId="3" borderId="77" xfId="0" applyFont="1" applyFill="1" applyBorder="1" applyAlignment="1" applyProtection="1">
      <alignment horizontal="center" vertical="center"/>
    </xf>
    <xf numFmtId="0" fontId="62" fillId="3" borderId="57" xfId="0" applyFont="1" applyFill="1" applyBorder="1" applyAlignment="1" applyProtection="1">
      <alignment horizontal="center" vertical="center"/>
    </xf>
    <xf numFmtId="0" fontId="62" fillId="3" borderId="0" xfId="0" applyFont="1" applyFill="1" applyBorder="1" applyAlignment="1" applyProtection="1">
      <alignment horizontal="center" vertical="center"/>
    </xf>
    <xf numFmtId="0" fontId="62" fillId="3" borderId="109" xfId="0" applyFont="1" applyFill="1" applyBorder="1" applyAlignment="1" applyProtection="1">
      <alignment horizontal="center" vertical="center"/>
    </xf>
    <xf numFmtId="0" fontId="62" fillId="3" borderId="58" xfId="0" applyFont="1" applyFill="1" applyBorder="1" applyAlignment="1" applyProtection="1">
      <alignment horizontal="center" vertical="center"/>
    </xf>
    <xf numFmtId="0" fontId="62" fillId="3" borderId="5" xfId="0" applyFont="1" applyFill="1" applyBorder="1" applyAlignment="1" applyProtection="1">
      <alignment horizontal="center" vertical="center"/>
    </xf>
    <xf numFmtId="0" fontId="62" fillId="3" borderId="67" xfId="0" applyFont="1" applyFill="1" applyBorder="1" applyAlignment="1" applyProtection="1">
      <alignment horizontal="center" vertical="center"/>
    </xf>
    <xf numFmtId="0" fontId="21" fillId="7" borderId="15" xfId="0" applyFont="1" applyFill="1" applyBorder="1" applyAlignment="1" applyProtection="1">
      <alignment horizontal="center" vertical="center"/>
    </xf>
    <xf numFmtId="0" fontId="21" fillId="7" borderId="16" xfId="0" applyFont="1" applyFill="1" applyBorder="1" applyAlignment="1" applyProtection="1">
      <alignment horizontal="center" vertical="center"/>
    </xf>
    <xf numFmtId="0" fontId="21" fillId="7" borderId="17" xfId="0" applyFont="1" applyFill="1" applyBorder="1" applyAlignment="1" applyProtection="1">
      <alignment horizontal="center" vertical="center"/>
    </xf>
    <xf numFmtId="0" fontId="21" fillId="7" borderId="18" xfId="0" applyFont="1" applyFill="1" applyBorder="1" applyAlignment="1" applyProtection="1">
      <alignment horizontal="center" vertical="center"/>
    </xf>
    <xf numFmtId="0" fontId="21" fillId="7" borderId="19" xfId="0" applyFont="1" applyFill="1" applyBorder="1" applyAlignment="1" applyProtection="1">
      <alignment horizontal="center" vertical="center"/>
    </xf>
    <xf numFmtId="0" fontId="21" fillId="7" borderId="20" xfId="0" applyFont="1" applyFill="1" applyBorder="1" applyAlignment="1" applyProtection="1">
      <alignment horizontal="center" vertical="center"/>
    </xf>
    <xf numFmtId="164" fontId="5" fillId="13" borderId="71" xfId="0" applyNumberFormat="1" applyFont="1" applyFill="1" applyBorder="1" applyAlignment="1" applyProtection="1">
      <alignment horizontal="center" vertical="center" wrapText="1"/>
    </xf>
    <xf numFmtId="164" fontId="5" fillId="13" borderId="75" xfId="0" applyNumberFormat="1" applyFont="1" applyFill="1" applyBorder="1" applyAlignment="1" applyProtection="1">
      <alignment horizontal="center" vertical="center" wrapText="1"/>
    </xf>
    <xf numFmtId="164" fontId="44" fillId="10" borderId="10" xfId="0" applyNumberFormat="1" applyFont="1" applyFill="1" applyBorder="1" applyAlignment="1" applyProtection="1">
      <alignment horizontal="center" vertical="center" shrinkToFit="1"/>
    </xf>
    <xf numFmtId="164" fontId="44" fillId="10" borderId="14" xfId="0" applyNumberFormat="1" applyFont="1" applyFill="1" applyBorder="1" applyAlignment="1" applyProtection="1">
      <alignment horizontal="center" vertical="center" shrinkToFit="1"/>
    </xf>
    <xf numFmtId="0" fontId="18" fillId="13" borderId="13" xfId="0" applyFont="1" applyFill="1" applyBorder="1" applyAlignment="1" applyProtection="1">
      <alignment horizontal="center" vertical="center" wrapText="1"/>
    </xf>
    <xf numFmtId="0" fontId="18" fillId="13" borderId="21" xfId="0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8" fillId="0" borderId="6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164" fontId="5" fillId="13" borderId="1" xfId="0" applyNumberFormat="1" applyFont="1" applyFill="1" applyBorder="1" applyAlignment="1" applyProtection="1">
      <alignment horizontal="center" vertical="center" wrapText="1"/>
    </xf>
    <xf numFmtId="164" fontId="6" fillId="13" borderId="1" xfId="0" applyNumberFormat="1" applyFont="1" applyFill="1" applyBorder="1" applyAlignment="1" applyProtection="1">
      <alignment horizontal="center" vertical="center" wrapText="1"/>
    </xf>
    <xf numFmtId="164" fontId="5" fillId="13" borderId="72" xfId="0" applyNumberFormat="1" applyFont="1" applyFill="1" applyBorder="1" applyAlignment="1" applyProtection="1">
      <alignment horizontal="center" vertical="center" wrapText="1"/>
    </xf>
    <xf numFmtId="164" fontId="5" fillId="13" borderId="79" xfId="0" applyNumberFormat="1" applyFont="1" applyFill="1" applyBorder="1" applyAlignment="1" applyProtection="1">
      <alignment horizontal="center" vertical="center" wrapText="1"/>
    </xf>
    <xf numFmtId="164" fontId="5" fillId="13" borderId="74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22" fillId="7" borderId="15" xfId="0" applyFont="1" applyFill="1" applyBorder="1" applyAlignment="1" applyProtection="1">
      <alignment horizontal="center" vertical="center"/>
    </xf>
    <xf numFmtId="0" fontId="22" fillId="7" borderId="16" xfId="0" applyFont="1" applyFill="1" applyBorder="1" applyAlignment="1" applyProtection="1">
      <alignment horizontal="center" vertical="center"/>
    </xf>
    <xf numFmtId="0" fontId="22" fillId="7" borderId="17" xfId="0" applyFont="1" applyFill="1" applyBorder="1" applyAlignment="1" applyProtection="1">
      <alignment horizontal="center" vertical="center"/>
    </xf>
    <xf numFmtId="0" fontId="22" fillId="7" borderId="18" xfId="0" applyFont="1" applyFill="1" applyBorder="1" applyAlignment="1" applyProtection="1">
      <alignment horizontal="center" vertical="center"/>
    </xf>
    <xf numFmtId="0" fontId="22" fillId="7" borderId="19" xfId="0" applyFont="1" applyFill="1" applyBorder="1" applyAlignment="1" applyProtection="1">
      <alignment horizontal="center" vertical="center"/>
    </xf>
    <xf numFmtId="0" fontId="22" fillId="7" borderId="20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center" vertical="center"/>
    </xf>
    <xf numFmtId="0" fontId="21" fillId="9" borderId="3" xfId="0" applyFont="1" applyFill="1" applyBorder="1" applyAlignment="1" applyProtection="1">
      <alignment horizontal="center" vertical="center"/>
    </xf>
    <xf numFmtId="0" fontId="21" fillId="9" borderId="9" xfId="0" applyFont="1" applyFill="1" applyBorder="1" applyAlignment="1" applyProtection="1">
      <alignment horizontal="center" vertical="center"/>
    </xf>
    <xf numFmtId="0" fontId="21" fillId="9" borderId="11" xfId="0" applyFont="1" applyFill="1" applyBorder="1" applyAlignment="1" applyProtection="1">
      <alignment horizontal="center" vertical="center"/>
    </xf>
    <xf numFmtId="0" fontId="21" fillId="9" borderId="5" xfId="0" applyFont="1" applyFill="1" applyBorder="1" applyAlignment="1" applyProtection="1">
      <alignment horizontal="center" vertical="center"/>
    </xf>
    <xf numFmtId="0" fontId="21" fillId="9" borderId="8" xfId="0" applyFont="1" applyFill="1" applyBorder="1" applyAlignment="1" applyProtection="1">
      <alignment horizontal="center" vertical="center"/>
    </xf>
    <xf numFmtId="0" fontId="26" fillId="45" borderId="1" xfId="0" applyFont="1" applyFill="1" applyBorder="1" applyAlignment="1" applyProtection="1">
      <alignment horizontal="center" vertical="center"/>
    </xf>
    <xf numFmtId="0" fontId="122" fillId="37" borderId="10" xfId="0" applyFont="1" applyFill="1" applyBorder="1" applyAlignment="1">
      <alignment horizontal="center" vertical="center"/>
    </xf>
    <xf numFmtId="0" fontId="122" fillId="37" borderId="3" xfId="0" applyFont="1" applyFill="1" applyBorder="1" applyAlignment="1">
      <alignment horizontal="center" vertical="center"/>
    </xf>
    <xf numFmtId="0" fontId="122" fillId="37" borderId="9" xfId="0" applyFont="1" applyFill="1" applyBorder="1" applyAlignment="1">
      <alignment horizontal="center" vertical="center"/>
    </xf>
    <xf numFmtId="0" fontId="122" fillId="37" borderId="11" xfId="0" applyFont="1" applyFill="1" applyBorder="1" applyAlignment="1">
      <alignment horizontal="center" vertical="center"/>
    </xf>
    <xf numFmtId="0" fontId="122" fillId="37" borderId="5" xfId="0" applyFont="1" applyFill="1" applyBorder="1" applyAlignment="1">
      <alignment horizontal="center" vertical="center"/>
    </xf>
    <xf numFmtId="0" fontId="122" fillId="37" borderId="8" xfId="0" applyFont="1" applyFill="1" applyBorder="1" applyAlignment="1">
      <alignment horizontal="center" vertical="center"/>
    </xf>
    <xf numFmtId="0" fontId="21" fillId="19" borderId="10" xfId="0" applyFont="1" applyFill="1" applyBorder="1" applyAlignment="1">
      <alignment horizontal="center" vertical="center"/>
    </xf>
    <xf numFmtId="0" fontId="21" fillId="19" borderId="3" xfId="0" applyFont="1" applyFill="1" applyBorder="1" applyAlignment="1">
      <alignment horizontal="center" vertical="center"/>
    </xf>
    <xf numFmtId="0" fontId="21" fillId="19" borderId="9" xfId="0" applyFont="1" applyFill="1" applyBorder="1" applyAlignment="1">
      <alignment horizontal="center" vertical="center"/>
    </xf>
    <xf numFmtId="0" fontId="21" fillId="19" borderId="11" xfId="0" applyFont="1" applyFill="1" applyBorder="1" applyAlignment="1">
      <alignment horizontal="center" vertical="center"/>
    </xf>
    <xf numFmtId="0" fontId="21" fillId="19" borderId="5" xfId="0" applyFont="1" applyFill="1" applyBorder="1" applyAlignment="1">
      <alignment horizontal="center" vertical="center"/>
    </xf>
    <xf numFmtId="0" fontId="21" fillId="19" borderId="8" xfId="0" applyFont="1" applyFill="1" applyBorder="1" applyAlignment="1">
      <alignment horizontal="center" vertical="center"/>
    </xf>
    <xf numFmtId="0" fontId="42" fillId="14" borderId="2" xfId="0" applyFont="1" applyFill="1" applyBorder="1" applyAlignment="1">
      <alignment horizontal="center"/>
    </xf>
    <xf numFmtId="0" fontId="42" fillId="14" borderId="4" xfId="0" applyFont="1" applyFill="1" applyBorder="1" applyAlignment="1">
      <alignment horizontal="center"/>
    </xf>
    <xf numFmtId="0" fontId="42" fillId="14" borderId="7" xfId="0" applyFont="1" applyFill="1" applyBorder="1" applyAlignment="1">
      <alignment horizontal="center"/>
    </xf>
    <xf numFmtId="0" fontId="32" fillId="0" borderId="0" xfId="0" applyFont="1" applyFill="1" applyAlignment="1">
      <alignment horizontal="right" vertical="center"/>
    </xf>
    <xf numFmtId="0" fontId="119" fillId="0" borderId="0" xfId="0" applyFont="1" applyFill="1" applyAlignment="1">
      <alignment horizontal="right" vertical="center"/>
    </xf>
    <xf numFmtId="0" fontId="29" fillId="19" borderId="10" xfId="0" applyFont="1" applyFill="1" applyBorder="1" applyAlignment="1">
      <alignment horizontal="center" vertical="center" textRotation="90" wrapText="1"/>
    </xf>
    <xf numFmtId="0" fontId="29" fillId="19" borderId="14" xfId="0" applyFont="1" applyFill="1" applyBorder="1" applyAlignment="1">
      <alignment horizontal="center" vertical="center" textRotation="90" wrapText="1"/>
    </xf>
    <xf numFmtId="0" fontId="29" fillId="32" borderId="14" xfId="0" applyFont="1" applyFill="1" applyBorder="1" applyAlignment="1">
      <alignment horizontal="center" vertical="center" textRotation="90" wrapText="1"/>
    </xf>
    <xf numFmtId="0" fontId="29" fillId="30" borderId="14" xfId="0" applyFont="1" applyFill="1" applyBorder="1" applyAlignment="1">
      <alignment horizontal="center" vertical="center" textRotation="90" wrapText="1"/>
    </xf>
    <xf numFmtId="0" fontId="29" fillId="31" borderId="14" xfId="0" applyFont="1" applyFill="1" applyBorder="1" applyAlignment="1">
      <alignment horizontal="center" vertical="center" textRotation="90" wrapText="1"/>
    </xf>
    <xf numFmtId="0" fontId="29" fillId="27" borderId="14" xfId="0" applyFont="1" applyFill="1" applyBorder="1" applyAlignment="1">
      <alignment horizontal="center" vertical="center" textRotation="90" wrapText="1"/>
    </xf>
    <xf numFmtId="0" fontId="29" fillId="27" borderId="11" xfId="0" applyFont="1" applyFill="1" applyBorder="1" applyAlignment="1">
      <alignment horizontal="center" vertical="center" textRotation="90" wrapText="1"/>
    </xf>
    <xf numFmtId="0" fontId="34" fillId="2" borderId="23" xfId="0" applyFont="1" applyFill="1" applyBorder="1" applyAlignment="1">
      <alignment horizontal="center" vertical="center" textRotation="90"/>
    </xf>
    <xf numFmtId="0" fontId="34" fillId="2" borderId="0" xfId="0" applyFont="1" applyFill="1" applyBorder="1" applyAlignment="1">
      <alignment horizontal="center" vertical="center" textRotation="90"/>
    </xf>
    <xf numFmtId="0" fontId="34" fillId="2" borderId="0" xfId="0" applyFont="1" applyFill="1" applyAlignment="1">
      <alignment horizontal="center" vertical="center" textRotation="90"/>
    </xf>
    <xf numFmtId="0" fontId="34" fillId="2" borderId="63" xfId="0" applyFont="1" applyFill="1" applyBorder="1" applyAlignment="1">
      <alignment horizontal="center" vertical="center" textRotation="90"/>
    </xf>
    <xf numFmtId="0" fontId="69" fillId="29" borderId="124" xfId="0" applyFont="1" applyFill="1" applyBorder="1" applyAlignment="1">
      <alignment horizontal="center" vertical="center"/>
    </xf>
    <xf numFmtId="0" fontId="69" fillId="15" borderId="124" xfId="0" applyFont="1" applyFill="1" applyBorder="1" applyAlignment="1">
      <alignment horizontal="center" vertical="center"/>
    </xf>
    <xf numFmtId="1" fontId="44" fillId="28" borderId="16" xfId="0" applyNumberFormat="1" applyFont="1" applyFill="1" applyBorder="1" applyAlignment="1">
      <alignment horizontal="center" vertical="center" wrapText="1"/>
    </xf>
    <xf numFmtId="1" fontId="44" fillId="28" borderId="5" xfId="0" applyNumberFormat="1" applyFont="1" applyFill="1" applyBorder="1" applyAlignment="1">
      <alignment horizontal="center" vertical="center" wrapText="1"/>
    </xf>
    <xf numFmtId="0" fontId="4" fillId="23" borderId="123" xfId="0" applyFont="1" applyFill="1" applyBorder="1" applyAlignment="1">
      <alignment horizontal="center" wrapText="1"/>
    </xf>
    <xf numFmtId="0" fontId="4" fillId="23" borderId="21" xfId="0" applyFont="1" applyFill="1" applyBorder="1" applyAlignment="1">
      <alignment horizontal="center" wrapText="1"/>
    </xf>
    <xf numFmtId="0" fontId="7" fillId="23" borderId="122" xfId="0" applyFont="1" applyFill="1" applyBorder="1" applyAlignment="1">
      <alignment horizontal="center" vertical="center" wrapText="1"/>
    </xf>
    <xf numFmtId="0" fontId="7" fillId="23" borderId="123" xfId="0" applyFont="1" applyFill="1" applyBorder="1" applyAlignment="1">
      <alignment horizontal="center" vertical="center" wrapText="1"/>
    </xf>
    <xf numFmtId="0" fontId="56" fillId="28" borderId="16" xfId="0" applyFont="1" applyFill="1" applyBorder="1" applyAlignment="1">
      <alignment horizontal="center" vertical="center"/>
    </xf>
    <xf numFmtId="0" fontId="56" fillId="28" borderId="17" xfId="0" applyFont="1" applyFill="1" applyBorder="1" applyAlignment="1">
      <alignment horizontal="center" vertical="center"/>
    </xf>
    <xf numFmtId="0" fontId="21" fillId="31" borderId="4" xfId="0" applyFont="1" applyFill="1" applyBorder="1" applyAlignment="1">
      <alignment horizontal="center" vertical="center"/>
    </xf>
    <xf numFmtId="0" fontId="21" fillId="27" borderId="4" xfId="0" applyFont="1" applyFill="1" applyBorder="1" applyAlignment="1">
      <alignment horizontal="center" vertical="center"/>
    </xf>
    <xf numFmtId="0" fontId="21" fillId="29" borderId="4" xfId="0" applyFont="1" applyFill="1" applyBorder="1" applyAlignment="1">
      <alignment horizontal="center" vertical="center"/>
    </xf>
    <xf numFmtId="0" fontId="21" fillId="15" borderId="4" xfId="0" applyFont="1" applyFill="1" applyBorder="1" applyAlignment="1">
      <alignment horizontal="center" vertical="center"/>
    </xf>
    <xf numFmtId="0" fontId="62" fillId="28" borderId="16" xfId="0" applyFont="1" applyFill="1" applyBorder="1" applyAlignment="1">
      <alignment horizontal="center" vertical="center"/>
    </xf>
    <xf numFmtId="0" fontId="62" fillId="28" borderId="5" xfId="0" applyFont="1" applyFill="1" applyBorder="1" applyAlignment="1">
      <alignment horizontal="center" vertical="center"/>
    </xf>
    <xf numFmtId="166" fontId="62" fillId="28" borderId="16" xfId="0" applyNumberFormat="1" applyFont="1" applyFill="1" applyBorder="1" applyAlignment="1">
      <alignment horizontal="center" vertical="center"/>
    </xf>
    <xf numFmtId="166" fontId="62" fillId="28" borderId="5" xfId="0" applyNumberFormat="1" applyFont="1" applyFill="1" applyBorder="1" applyAlignment="1">
      <alignment horizontal="center" vertical="center"/>
    </xf>
    <xf numFmtId="0" fontId="21" fillId="30" borderId="4" xfId="0" applyFont="1" applyFill="1" applyBorder="1" applyAlignment="1">
      <alignment horizontal="center" vertical="center"/>
    </xf>
    <xf numFmtId="166" fontId="45" fillId="28" borderId="16" xfId="0" applyNumberFormat="1" applyFont="1" applyFill="1" applyBorder="1" applyAlignment="1">
      <alignment horizontal="center" vertical="center" textRotation="90"/>
    </xf>
    <xf numFmtId="166" fontId="45" fillId="28" borderId="5" xfId="0" applyNumberFormat="1" applyFont="1" applyFill="1" applyBorder="1" applyAlignment="1">
      <alignment horizontal="center" vertical="center" textRotation="90"/>
    </xf>
    <xf numFmtId="0" fontId="72" fillId="28" borderId="2" xfId="0" applyFont="1" applyFill="1" applyBorder="1" applyAlignment="1">
      <alignment horizontal="center" vertical="center"/>
    </xf>
    <xf numFmtId="0" fontId="72" fillId="28" borderId="4" xfId="0" applyFont="1" applyFill="1" applyBorder="1" applyAlignment="1">
      <alignment horizontal="center" vertical="center"/>
    </xf>
    <xf numFmtId="0" fontId="72" fillId="28" borderId="7" xfId="0" applyFont="1" applyFill="1" applyBorder="1" applyAlignment="1">
      <alignment horizontal="center" vertical="center"/>
    </xf>
    <xf numFmtId="166" fontId="62" fillId="28" borderId="15" xfId="0" applyNumberFormat="1" applyFont="1" applyFill="1" applyBorder="1" applyAlignment="1">
      <alignment horizontal="center" vertical="center"/>
    </xf>
    <xf numFmtId="166" fontId="62" fillId="28" borderId="129" xfId="0" applyNumberFormat="1" applyFont="1" applyFill="1" applyBorder="1" applyAlignment="1">
      <alignment horizontal="center" vertical="center"/>
    </xf>
    <xf numFmtId="0" fontId="69" fillId="30" borderId="124" xfId="0" applyFont="1" applyFill="1" applyBorder="1" applyAlignment="1">
      <alignment horizontal="center" vertical="center"/>
    </xf>
    <xf numFmtId="0" fontId="69" fillId="31" borderId="124" xfId="0" applyFont="1" applyFill="1" applyBorder="1" applyAlignment="1">
      <alignment horizontal="center" vertical="center"/>
    </xf>
    <xf numFmtId="0" fontId="69" fillId="27" borderId="124" xfId="0" applyFont="1" applyFill="1" applyBorder="1" applyAlignment="1">
      <alignment horizontal="center" vertical="center"/>
    </xf>
    <xf numFmtId="0" fontId="1" fillId="23" borderId="131" xfId="0" applyFont="1" applyFill="1" applyBorder="1" applyAlignment="1">
      <alignment horizontal="center" vertical="center"/>
    </xf>
    <xf numFmtId="0" fontId="1" fillId="23" borderId="16" xfId="0" applyFont="1" applyFill="1" applyBorder="1" applyAlignment="1">
      <alignment horizontal="center" vertical="center"/>
    </xf>
    <xf numFmtId="0" fontId="1" fillId="23" borderId="17" xfId="0" applyFont="1" applyFill="1" applyBorder="1" applyAlignment="1">
      <alignment horizontal="center" vertical="center"/>
    </xf>
    <xf numFmtId="167" fontId="7" fillId="23" borderId="123" xfId="0" applyNumberFormat="1" applyFont="1" applyFill="1" applyBorder="1" applyAlignment="1">
      <alignment horizontal="center" vertical="center"/>
    </xf>
    <xf numFmtId="167" fontId="7" fillId="23" borderId="21" xfId="0" applyNumberFormat="1" applyFont="1" applyFill="1" applyBorder="1" applyAlignment="1">
      <alignment horizontal="center" vertical="center"/>
    </xf>
    <xf numFmtId="0" fontId="69" fillId="31" borderId="153" xfId="0" applyFont="1" applyFill="1" applyBorder="1" applyAlignment="1">
      <alignment horizontal="center" vertical="center"/>
    </xf>
    <xf numFmtId="0" fontId="69" fillId="31" borderId="116" xfId="0" applyFont="1" applyFill="1" applyBorder="1" applyAlignment="1">
      <alignment horizontal="center" vertical="center"/>
    </xf>
    <xf numFmtId="0" fontId="69" fillId="31" borderId="129" xfId="0" applyFont="1" applyFill="1" applyBorder="1" applyAlignment="1">
      <alignment horizontal="center" vertical="center"/>
    </xf>
    <xf numFmtId="0" fontId="21" fillId="31" borderId="3" xfId="0" applyFont="1" applyFill="1" applyBorder="1" applyAlignment="1">
      <alignment horizontal="center" vertical="center" wrapText="1"/>
    </xf>
    <xf numFmtId="0" fontId="21" fillId="31" borderId="0" xfId="0" applyFont="1" applyFill="1" applyBorder="1" applyAlignment="1">
      <alignment horizontal="center" vertical="center"/>
    </xf>
    <xf numFmtId="0" fontId="21" fillId="31" borderId="5" xfId="0" applyFont="1" applyFill="1" applyBorder="1" applyAlignment="1">
      <alignment horizontal="center" vertical="center"/>
    </xf>
    <xf numFmtId="0" fontId="69" fillId="27" borderId="153" xfId="0" applyFont="1" applyFill="1" applyBorder="1" applyAlignment="1">
      <alignment horizontal="center" vertical="center"/>
    </xf>
    <xf numFmtId="0" fontId="69" fillId="27" borderId="116" xfId="0" applyFont="1" applyFill="1" applyBorder="1" applyAlignment="1">
      <alignment horizontal="center" vertical="center"/>
    </xf>
    <xf numFmtId="0" fontId="69" fillId="27" borderId="129" xfId="0" applyFont="1" applyFill="1" applyBorder="1" applyAlignment="1">
      <alignment horizontal="center" vertical="center"/>
    </xf>
    <xf numFmtId="0" fontId="21" fillId="27" borderId="3" xfId="0" applyFont="1" applyFill="1" applyBorder="1" applyAlignment="1">
      <alignment horizontal="center" vertical="center"/>
    </xf>
    <xf numFmtId="0" fontId="21" fillId="27" borderId="0" xfId="0" applyFont="1" applyFill="1" applyBorder="1" applyAlignment="1">
      <alignment horizontal="center" vertical="center"/>
    </xf>
    <xf numFmtId="0" fontId="21" fillId="27" borderId="5" xfId="0" applyFont="1" applyFill="1" applyBorder="1" applyAlignment="1">
      <alignment horizontal="center" vertical="center"/>
    </xf>
    <xf numFmtId="0" fontId="69" fillId="19" borderId="124" xfId="0" applyFont="1" applyFill="1" applyBorder="1" applyAlignment="1">
      <alignment horizontal="center" vertical="center"/>
    </xf>
    <xf numFmtId="0" fontId="69" fillId="32" borderId="124" xfId="0" applyFont="1" applyFill="1" applyBorder="1" applyAlignment="1">
      <alignment horizontal="center" vertical="center"/>
    </xf>
    <xf numFmtId="0" fontId="21" fillId="32" borderId="4" xfId="0" applyFont="1" applyFill="1" applyBorder="1" applyAlignment="1">
      <alignment horizontal="center" vertical="center"/>
    </xf>
    <xf numFmtId="0" fontId="21" fillId="30" borderId="4" xfId="0" applyFont="1" applyFill="1" applyBorder="1" applyAlignment="1">
      <alignment horizontal="center" vertical="center" wrapText="1"/>
    </xf>
    <xf numFmtId="0" fontId="21" fillId="19" borderId="4" xfId="0" applyFont="1" applyFill="1" applyBorder="1" applyAlignment="1">
      <alignment horizontal="center" vertical="center"/>
    </xf>
    <xf numFmtId="0" fontId="8" fillId="25" borderId="0" xfId="0" applyFont="1" applyFill="1" applyBorder="1" applyAlignment="1">
      <alignment horizontal="center" vertical="center"/>
    </xf>
    <xf numFmtId="0" fontId="41" fillId="42" borderId="12" xfId="0" applyFont="1" applyFill="1" applyBorder="1" applyAlignment="1">
      <alignment horizontal="center" vertical="center"/>
    </xf>
    <xf numFmtId="0" fontId="41" fillId="42" borderId="21" xfId="0" applyFont="1" applyFill="1" applyBorder="1" applyAlignment="1">
      <alignment horizontal="center" vertical="center"/>
    </xf>
    <xf numFmtId="0" fontId="113" fillId="42" borderId="14" xfId="0" applyFont="1" applyFill="1" applyBorder="1" applyAlignment="1">
      <alignment horizontal="center" vertical="center"/>
    </xf>
    <xf numFmtId="0" fontId="113" fillId="42" borderId="12" xfId="0" applyFont="1" applyFill="1" applyBorder="1" applyAlignment="1">
      <alignment horizontal="center" vertical="center"/>
    </xf>
    <xf numFmtId="10" fontId="111" fillId="42" borderId="21" xfId="0" applyNumberFormat="1" applyFont="1" applyFill="1" applyBorder="1" applyAlignment="1">
      <alignment horizontal="center" vertical="center"/>
    </xf>
    <xf numFmtId="10" fontId="111" fillId="42" borderId="14" xfId="0" applyNumberFormat="1" applyFont="1" applyFill="1" applyBorder="1" applyAlignment="1">
      <alignment horizontal="center" vertical="center"/>
    </xf>
    <xf numFmtId="0" fontId="41" fillId="42" borderId="0" xfId="0" applyFont="1" applyFill="1" applyBorder="1" applyAlignment="1">
      <alignment horizontal="center" vertical="center"/>
    </xf>
    <xf numFmtId="0" fontId="41" fillId="42" borderId="0" xfId="0" applyFont="1" applyFill="1" applyBorder="1" applyAlignment="1">
      <alignment horizontal="right" vertical="center"/>
    </xf>
    <xf numFmtId="1" fontId="101" fillId="42" borderId="0" xfId="0" applyNumberFormat="1" applyFont="1" applyFill="1" applyBorder="1" applyAlignment="1">
      <alignment horizontal="center" vertical="center"/>
    </xf>
    <xf numFmtId="164" fontId="101" fillId="42" borderId="0" xfId="0" applyNumberFormat="1" applyFont="1" applyFill="1" applyBorder="1" applyAlignment="1">
      <alignment horizontal="center" vertical="center"/>
    </xf>
    <xf numFmtId="0" fontId="112" fillId="42" borderId="21" xfId="0" applyFont="1" applyFill="1" applyBorder="1" applyAlignment="1">
      <alignment horizontal="center" vertical="center" wrapText="1"/>
    </xf>
    <xf numFmtId="0" fontId="112" fillId="42" borderId="14" xfId="0" applyFont="1" applyFill="1" applyBorder="1" applyAlignment="1">
      <alignment horizontal="center" vertical="center" wrapText="1"/>
    </xf>
    <xf numFmtId="0" fontId="101" fillId="42" borderId="0" xfId="0" applyFont="1" applyFill="1" applyBorder="1" applyAlignment="1">
      <alignment horizontal="center" vertical="center"/>
    </xf>
    <xf numFmtId="0" fontId="113" fillId="42" borderId="21" xfId="0" applyFont="1" applyFill="1" applyBorder="1" applyAlignment="1">
      <alignment horizontal="center" vertical="center"/>
    </xf>
    <xf numFmtId="2" fontId="103" fillId="19" borderId="134" xfId="0" applyNumberFormat="1" applyFont="1" applyFill="1" applyBorder="1" applyAlignment="1">
      <alignment horizontal="center" vertical="center" wrapText="1"/>
    </xf>
    <xf numFmtId="2" fontId="103" fillId="19" borderId="0" xfId="0" applyNumberFormat="1" applyFont="1" applyFill="1" applyBorder="1" applyAlignment="1">
      <alignment horizontal="center" vertical="center" wrapText="1"/>
    </xf>
    <xf numFmtId="2" fontId="103" fillId="19" borderId="132" xfId="0" applyNumberFormat="1" applyFont="1" applyFill="1" applyBorder="1" applyAlignment="1">
      <alignment horizontal="center" vertical="center" wrapText="1"/>
    </xf>
    <xf numFmtId="2" fontId="103" fillId="32" borderId="134" xfId="0" applyNumberFormat="1" applyFont="1" applyFill="1" applyBorder="1" applyAlignment="1">
      <alignment horizontal="center" vertical="center" wrapText="1"/>
    </xf>
    <xf numFmtId="2" fontId="103" fillId="32" borderId="0" xfId="0" applyNumberFormat="1" applyFont="1" applyFill="1" applyBorder="1" applyAlignment="1">
      <alignment horizontal="center" vertical="center" wrapText="1"/>
    </xf>
    <xf numFmtId="2" fontId="103" fillId="32" borderId="132" xfId="0" applyNumberFormat="1" applyFont="1" applyFill="1" applyBorder="1" applyAlignment="1">
      <alignment horizontal="center" vertical="center" wrapText="1"/>
    </xf>
    <xf numFmtId="2" fontId="103" fillId="30" borderId="134" xfId="0" applyNumberFormat="1" applyFont="1" applyFill="1" applyBorder="1" applyAlignment="1">
      <alignment horizontal="center" vertical="center" wrapText="1"/>
    </xf>
    <xf numFmtId="2" fontId="103" fillId="30" borderId="0" xfId="0" applyNumberFormat="1" applyFont="1" applyFill="1" applyBorder="1" applyAlignment="1">
      <alignment horizontal="center" vertical="center" wrapText="1"/>
    </xf>
    <xf numFmtId="2" fontId="103" fillId="30" borderId="132" xfId="0" applyNumberFormat="1" applyFont="1" applyFill="1" applyBorder="1" applyAlignment="1">
      <alignment horizontal="center" vertical="center" wrapText="1"/>
    </xf>
    <xf numFmtId="2" fontId="103" fillId="31" borderId="134" xfId="0" applyNumberFormat="1" applyFont="1" applyFill="1" applyBorder="1" applyAlignment="1">
      <alignment horizontal="center" vertical="center" wrapText="1"/>
    </xf>
    <xf numFmtId="2" fontId="103" fillId="31" borderId="0" xfId="0" applyNumberFormat="1" applyFont="1" applyFill="1" applyBorder="1" applyAlignment="1">
      <alignment horizontal="center" vertical="center" wrapText="1"/>
    </xf>
    <xf numFmtId="2" fontId="103" fillId="31" borderId="132" xfId="0" applyNumberFormat="1" applyFont="1" applyFill="1" applyBorder="1" applyAlignment="1">
      <alignment horizontal="center" vertical="center" wrapText="1"/>
    </xf>
    <xf numFmtId="2" fontId="103" fillId="27" borderId="134" xfId="0" applyNumberFormat="1" applyFont="1" applyFill="1" applyBorder="1" applyAlignment="1">
      <alignment horizontal="center" vertical="center" wrapText="1"/>
    </xf>
    <xf numFmtId="2" fontId="103" fillId="27" borderId="0" xfId="0" applyNumberFormat="1" applyFont="1" applyFill="1" applyBorder="1" applyAlignment="1">
      <alignment horizontal="center" vertical="center" wrapText="1"/>
    </xf>
    <xf numFmtId="164" fontId="77" fillId="36" borderId="0" xfId="0" applyNumberFormat="1" applyFont="1" applyFill="1" applyBorder="1" applyAlignment="1">
      <alignment horizontal="center" vertical="center" textRotation="90"/>
    </xf>
    <xf numFmtId="0" fontId="41" fillId="42" borderId="12" xfId="0" applyFont="1" applyFill="1" applyBorder="1" applyAlignment="1">
      <alignment horizontal="center" vertical="center" wrapText="1"/>
    </xf>
    <xf numFmtId="0" fontId="41" fillId="42" borderId="21" xfId="0" applyFont="1" applyFill="1" applyBorder="1" applyAlignment="1">
      <alignment horizontal="center" vertical="center" wrapText="1"/>
    </xf>
    <xf numFmtId="0" fontId="69" fillId="19" borderId="133" xfId="0" applyFont="1" applyFill="1" applyBorder="1" applyAlignment="1">
      <alignment horizontal="center" vertical="center"/>
    </xf>
    <xf numFmtId="0" fontId="69" fillId="32" borderId="133" xfId="0" applyFont="1" applyFill="1" applyBorder="1" applyAlignment="1">
      <alignment horizontal="center" vertical="center"/>
    </xf>
    <xf numFmtId="0" fontId="69" fillId="30" borderId="133" xfId="0" applyFont="1" applyFill="1" applyBorder="1" applyAlignment="1">
      <alignment horizontal="center" vertical="center"/>
    </xf>
    <xf numFmtId="0" fontId="69" fillId="31" borderId="134" xfId="0" applyFont="1" applyFill="1" applyBorder="1" applyAlignment="1">
      <alignment horizontal="center" vertical="center"/>
    </xf>
    <xf numFmtId="0" fontId="69" fillId="31" borderId="0" xfId="0" applyFont="1" applyFill="1" applyBorder="1" applyAlignment="1">
      <alignment horizontal="center" vertical="center"/>
    </xf>
    <xf numFmtId="0" fontId="69" fillId="31" borderId="132" xfId="0" applyFont="1" applyFill="1" applyBorder="1" applyAlignment="1">
      <alignment horizontal="center" vertical="center"/>
    </xf>
    <xf numFmtId="0" fontId="69" fillId="27" borderId="134" xfId="0" applyFont="1" applyFill="1" applyBorder="1" applyAlignment="1">
      <alignment horizontal="center" vertical="center"/>
    </xf>
    <xf numFmtId="0" fontId="69" fillId="27" borderId="0" xfId="0" applyFont="1" applyFill="1" applyBorder="1" applyAlignment="1">
      <alignment horizontal="center" vertical="center"/>
    </xf>
    <xf numFmtId="2" fontId="18" fillId="30" borderId="0" xfId="0" applyNumberFormat="1" applyFont="1" applyFill="1" applyBorder="1" applyAlignment="1">
      <alignment horizontal="center" vertical="center" wrapText="1"/>
    </xf>
    <xf numFmtId="2" fontId="18" fillId="30" borderId="132" xfId="0" applyNumberFormat="1" applyFont="1" applyFill="1" applyBorder="1" applyAlignment="1">
      <alignment horizontal="center" vertical="center" wrapText="1"/>
    </xf>
    <xf numFmtId="2" fontId="18" fillId="31" borderId="134" xfId="0" applyNumberFormat="1" applyFont="1" applyFill="1" applyBorder="1" applyAlignment="1">
      <alignment horizontal="center" wrapText="1"/>
    </xf>
    <xf numFmtId="2" fontId="18" fillId="31" borderId="0" xfId="0" applyNumberFormat="1" applyFont="1" applyFill="1" applyBorder="1" applyAlignment="1">
      <alignment horizontal="center" wrapText="1"/>
    </xf>
    <xf numFmtId="2" fontId="18" fillId="31" borderId="132" xfId="0" applyNumberFormat="1" applyFont="1" applyFill="1" applyBorder="1" applyAlignment="1">
      <alignment horizontal="center" wrapText="1"/>
    </xf>
    <xf numFmtId="2" fontId="18" fillId="27" borderId="134" xfId="0" applyNumberFormat="1" applyFont="1" applyFill="1" applyBorder="1" applyAlignment="1">
      <alignment horizontal="center" vertical="center" wrapText="1"/>
    </xf>
    <xf numFmtId="2" fontId="18" fillId="27" borderId="0" xfId="0" applyNumberFormat="1" applyFont="1" applyFill="1" applyBorder="1" applyAlignment="1">
      <alignment horizontal="center" vertical="center" wrapText="1"/>
    </xf>
    <xf numFmtId="2" fontId="18" fillId="27" borderId="132" xfId="0" applyNumberFormat="1" applyFont="1" applyFill="1" applyBorder="1" applyAlignment="1">
      <alignment horizontal="center" vertical="center" wrapText="1"/>
    </xf>
    <xf numFmtId="2" fontId="18" fillId="29" borderId="134" xfId="0" applyNumberFormat="1" applyFont="1" applyFill="1" applyBorder="1" applyAlignment="1">
      <alignment horizontal="center" vertical="center" wrapText="1"/>
    </xf>
    <xf numFmtId="2" fontId="18" fillId="29" borderId="0" xfId="0" applyNumberFormat="1" applyFont="1" applyFill="1" applyBorder="1" applyAlignment="1">
      <alignment horizontal="center" vertical="center" wrapText="1"/>
    </xf>
    <xf numFmtId="2" fontId="18" fillId="29" borderId="132" xfId="0" applyNumberFormat="1" applyFont="1" applyFill="1" applyBorder="1" applyAlignment="1">
      <alignment horizontal="center" vertical="center" wrapText="1"/>
    </xf>
    <xf numFmtId="2" fontId="103" fillId="15" borderId="134" xfId="0" applyNumberFormat="1" applyFont="1" applyFill="1" applyBorder="1" applyAlignment="1">
      <alignment horizontal="center" vertical="center" wrapText="1"/>
    </xf>
    <xf numFmtId="2" fontId="103" fillId="15" borderId="0" xfId="0" applyNumberFormat="1" applyFont="1" applyFill="1" applyBorder="1" applyAlignment="1">
      <alignment horizontal="center" vertical="center" wrapText="1"/>
    </xf>
    <xf numFmtId="2" fontId="103" fillId="15" borderId="132" xfId="0" applyNumberFormat="1" applyFont="1" applyFill="1" applyBorder="1" applyAlignment="1">
      <alignment horizontal="center" vertical="center" wrapText="1"/>
    </xf>
    <xf numFmtId="0" fontId="102" fillId="44" borderId="0" xfId="0" applyFont="1" applyFill="1" applyBorder="1" applyAlignment="1">
      <alignment horizontal="center" vertical="center"/>
    </xf>
    <xf numFmtId="0" fontId="69" fillId="30" borderId="132" xfId="0" applyFont="1" applyFill="1" applyBorder="1" applyAlignment="1">
      <alignment horizontal="center" vertical="center"/>
    </xf>
    <xf numFmtId="0" fontId="69" fillId="31" borderId="133" xfId="0" applyFont="1" applyFill="1" applyBorder="1" applyAlignment="1">
      <alignment horizontal="center" vertical="center"/>
    </xf>
    <xf numFmtId="0" fontId="69" fillId="27" borderId="133" xfId="0" applyFont="1" applyFill="1" applyBorder="1" applyAlignment="1">
      <alignment horizontal="center" vertical="center"/>
    </xf>
    <xf numFmtId="0" fontId="69" fillId="29" borderId="133" xfId="0" applyFont="1" applyFill="1" applyBorder="1" applyAlignment="1">
      <alignment horizontal="center" vertical="center"/>
    </xf>
    <xf numFmtId="0" fontId="69" fillId="15" borderId="133" xfId="0" applyFont="1" applyFill="1" applyBorder="1" applyAlignment="1">
      <alignment horizontal="center" vertical="center"/>
    </xf>
    <xf numFmtId="1" fontId="102" fillId="37" borderId="0" xfId="0" applyNumberFormat="1" applyFont="1" applyFill="1" applyBorder="1" applyAlignment="1">
      <alignment horizontal="center" vertical="center"/>
    </xf>
    <xf numFmtId="1" fontId="129" fillId="37" borderId="170" xfId="0" applyNumberFormat="1" applyFont="1" applyFill="1" applyBorder="1" applyAlignment="1">
      <alignment horizontal="right" vertical="center"/>
    </xf>
    <xf numFmtId="1" fontId="47" fillId="30" borderId="175" xfId="0" applyNumberFormat="1" applyFont="1" applyFill="1" applyBorder="1" applyAlignment="1">
      <alignment horizontal="center" vertical="center"/>
    </xf>
    <xf numFmtId="1" fontId="47" fillId="31" borderId="175" xfId="0" applyNumberFormat="1" applyFont="1" applyFill="1" applyBorder="1" applyAlignment="1">
      <alignment horizontal="center" vertical="center"/>
    </xf>
    <xf numFmtId="1" fontId="47" fillId="27" borderId="175" xfId="0" applyNumberFormat="1" applyFont="1" applyFill="1" applyBorder="1" applyAlignment="1">
      <alignment horizontal="center" vertical="center"/>
    </xf>
    <xf numFmtId="1" fontId="47" fillId="29" borderId="175" xfId="0" applyNumberFormat="1" applyFont="1" applyFill="1" applyBorder="1" applyAlignment="1">
      <alignment horizontal="center" vertical="center"/>
    </xf>
    <xf numFmtId="1" fontId="47" fillId="15" borderId="175" xfId="0" applyNumberFormat="1" applyFont="1" applyFill="1" applyBorder="1" applyAlignment="1">
      <alignment horizontal="center" vertical="center"/>
    </xf>
    <xf numFmtId="1" fontId="47" fillId="19" borderId="175" xfId="0" applyNumberFormat="1" applyFont="1" applyFill="1" applyBorder="1" applyAlignment="1">
      <alignment horizontal="center" vertical="center"/>
    </xf>
    <xf numFmtId="1" fontId="47" fillId="32" borderId="175" xfId="0" applyNumberFormat="1" applyFont="1" applyFill="1" applyBorder="1" applyAlignment="1">
      <alignment horizontal="center" vertical="center"/>
    </xf>
    <xf numFmtId="1" fontId="108" fillId="30" borderId="175" xfId="0" applyNumberFormat="1" applyFont="1" applyFill="1" applyBorder="1" applyAlignment="1">
      <alignment horizontal="center" vertical="center"/>
    </xf>
    <xf numFmtId="1" fontId="116" fillId="30" borderId="0" xfId="0" applyNumberFormat="1" applyFont="1" applyFill="1" applyBorder="1" applyAlignment="1">
      <alignment horizontal="center" vertical="center"/>
    </xf>
    <xf numFmtId="2" fontId="108" fillId="30" borderId="175" xfId="0" applyNumberFormat="1" applyFont="1" applyFill="1" applyBorder="1" applyAlignment="1">
      <alignment horizontal="center" vertical="center"/>
    </xf>
    <xf numFmtId="1" fontId="79" fillId="30" borderId="175" xfId="0" applyNumberFormat="1" applyFont="1" applyFill="1" applyBorder="1" applyAlignment="1">
      <alignment horizontal="center" vertical="center"/>
    </xf>
    <xf numFmtId="1" fontId="108" fillId="31" borderId="175" xfId="0" applyNumberFormat="1" applyFont="1" applyFill="1" applyBorder="1" applyAlignment="1">
      <alignment horizontal="center" vertical="center"/>
    </xf>
    <xf numFmtId="1" fontId="116" fillId="31" borderId="0" xfId="0" applyNumberFormat="1" applyFont="1" applyFill="1" applyBorder="1" applyAlignment="1">
      <alignment horizontal="center" vertical="center"/>
    </xf>
    <xf numFmtId="2" fontId="108" fillId="31" borderId="175" xfId="0" applyNumberFormat="1" applyFont="1" applyFill="1" applyBorder="1" applyAlignment="1">
      <alignment horizontal="center" vertical="center"/>
    </xf>
    <xf numFmtId="1" fontId="79" fillId="31" borderId="175" xfId="0" applyNumberFormat="1" applyFont="1" applyFill="1" applyBorder="1" applyAlignment="1">
      <alignment horizontal="center" vertical="center"/>
    </xf>
    <xf numFmtId="1" fontId="116" fillId="27" borderId="0" xfId="0" applyNumberFormat="1" applyFont="1" applyFill="1" applyBorder="1" applyAlignment="1">
      <alignment horizontal="center" vertical="center"/>
    </xf>
    <xf numFmtId="1" fontId="108" fillId="27" borderId="175" xfId="0" applyNumberFormat="1" applyFont="1" applyFill="1" applyBorder="1" applyAlignment="1">
      <alignment horizontal="center" vertical="center"/>
    </xf>
    <xf numFmtId="2" fontId="108" fillId="27" borderId="175" xfId="0" applyNumberFormat="1" applyFont="1" applyFill="1" applyBorder="1" applyAlignment="1">
      <alignment horizontal="center" vertical="center"/>
    </xf>
    <xf numFmtId="1" fontId="79" fillId="27" borderId="175" xfId="0" applyNumberFormat="1" applyFont="1" applyFill="1" applyBorder="1" applyAlignment="1">
      <alignment horizontal="center" vertical="center"/>
    </xf>
    <xf numFmtId="1" fontId="116" fillId="29" borderId="0" xfId="0" applyNumberFormat="1" applyFont="1" applyFill="1" applyBorder="1" applyAlignment="1">
      <alignment horizontal="center" vertical="center"/>
    </xf>
    <xf numFmtId="1" fontId="108" fillId="29" borderId="175" xfId="0" applyNumberFormat="1" applyFont="1" applyFill="1" applyBorder="1" applyAlignment="1">
      <alignment horizontal="center" vertical="center"/>
    </xf>
    <xf numFmtId="2" fontId="108" fillId="29" borderId="175" xfId="0" applyNumberFormat="1" applyFont="1" applyFill="1" applyBorder="1" applyAlignment="1">
      <alignment horizontal="center" vertical="center"/>
    </xf>
    <xf numFmtId="1" fontId="79" fillId="29" borderId="175" xfId="0" applyNumberFormat="1" applyFont="1" applyFill="1" applyBorder="1" applyAlignment="1">
      <alignment horizontal="center" vertical="center"/>
    </xf>
    <xf numFmtId="1" fontId="108" fillId="32" borderId="175" xfId="0" applyNumberFormat="1" applyFont="1" applyFill="1" applyBorder="1" applyAlignment="1">
      <alignment horizontal="center" vertical="center"/>
    </xf>
    <xf numFmtId="2" fontId="108" fillId="32" borderId="175" xfId="0" applyNumberFormat="1" applyFont="1" applyFill="1" applyBorder="1" applyAlignment="1">
      <alignment horizontal="center" vertical="center"/>
    </xf>
    <xf numFmtId="1" fontId="79" fillId="32" borderId="175" xfId="0" applyNumberFormat="1" applyFont="1" applyFill="1" applyBorder="1" applyAlignment="1">
      <alignment horizontal="center" vertical="center"/>
    </xf>
    <xf numFmtId="1" fontId="116" fillId="32" borderId="0" xfId="0" applyNumberFormat="1" applyFont="1" applyFill="1" applyBorder="1" applyAlignment="1">
      <alignment horizontal="center" vertical="center"/>
    </xf>
    <xf numFmtId="1" fontId="128" fillId="37" borderId="169" xfId="0" applyNumberFormat="1" applyFont="1" applyFill="1" applyBorder="1" applyAlignment="1">
      <alignment horizontal="right" vertical="center"/>
    </xf>
    <xf numFmtId="1" fontId="129" fillId="37" borderId="171" xfId="0" applyNumberFormat="1" applyFont="1" applyFill="1" applyBorder="1" applyAlignment="1">
      <alignment horizontal="right" vertical="center"/>
    </xf>
    <xf numFmtId="1" fontId="82" fillId="37" borderId="170" xfId="0" applyNumberFormat="1" applyFont="1" applyFill="1" applyBorder="1" applyAlignment="1">
      <alignment horizontal="right" vertical="center"/>
    </xf>
    <xf numFmtId="1" fontId="116" fillId="15" borderId="0" xfId="0" applyNumberFormat="1" applyFont="1" applyFill="1" applyBorder="1" applyAlignment="1">
      <alignment horizontal="center" vertical="center"/>
    </xf>
    <xf numFmtId="1" fontId="108" fillId="15" borderId="175" xfId="0" applyNumberFormat="1" applyFont="1" applyFill="1" applyBorder="1" applyAlignment="1">
      <alignment horizontal="center" vertical="center"/>
    </xf>
    <xf numFmtId="2" fontId="108" fillId="15" borderId="175" xfId="0" applyNumberFormat="1" applyFont="1" applyFill="1" applyBorder="1" applyAlignment="1">
      <alignment horizontal="center" vertical="center"/>
    </xf>
    <xf numFmtId="1" fontId="79" fillId="15" borderId="175" xfId="0" applyNumberFormat="1" applyFont="1" applyFill="1" applyBorder="1" applyAlignment="1">
      <alignment horizontal="center" vertical="center"/>
    </xf>
    <xf numFmtId="1" fontId="108" fillId="19" borderId="175" xfId="0" applyNumberFormat="1" applyFont="1" applyFill="1" applyBorder="1" applyAlignment="1">
      <alignment horizontal="center" vertical="center"/>
    </xf>
    <xf numFmtId="2" fontId="108" fillId="19" borderId="175" xfId="0" applyNumberFormat="1" applyFont="1" applyFill="1" applyBorder="1" applyAlignment="1">
      <alignment horizontal="center" vertical="center"/>
    </xf>
    <xf numFmtId="1" fontId="79" fillId="19" borderId="175" xfId="0" applyNumberFormat="1" applyFont="1" applyFill="1" applyBorder="1" applyAlignment="1">
      <alignment horizontal="center" vertical="center"/>
    </xf>
    <xf numFmtId="1" fontId="116" fillId="19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TRISYNTH" xfId="1"/>
  </cellStyles>
  <dxfs count="244"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8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b/>
        <i val="0"/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D7D7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</border>
    </dxf>
    <dxf>
      <font>
        <color theme="0"/>
      </font>
      <fill>
        <patternFill>
          <bgColor rgb="FFCECEC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rgb="FFBC9832"/>
        </patternFill>
      </fill>
      <border>
        <left style="thin">
          <color rgb="FF977A29"/>
        </left>
        <right style="thin">
          <color rgb="FF977A29"/>
        </right>
        <top style="thin">
          <color rgb="FF977A29"/>
        </top>
        <bottom style="thin">
          <color rgb="FF977A29"/>
        </bottom>
        <vertical/>
        <horizontal/>
      </border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24994659260841701"/>
      </font>
    </dxf>
    <dxf>
      <font>
        <b/>
        <i val="0"/>
        <color rgb="FF008A3E"/>
      </font>
    </dxf>
    <dxf>
      <font>
        <b/>
        <i val="0"/>
        <color rgb="FFC00000"/>
      </font>
    </dxf>
    <dxf>
      <font>
        <b val="0"/>
        <i val="0"/>
        <color theme="9" tint="-0.24994659260841701"/>
      </font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24994659260841701"/>
      </font>
    </dxf>
    <dxf>
      <font>
        <b/>
        <i val="0"/>
        <color rgb="FF008A3E"/>
      </font>
    </dxf>
    <dxf>
      <font>
        <b/>
        <i val="0"/>
        <color rgb="FFC00000"/>
      </font>
    </dxf>
    <dxf>
      <font>
        <b val="0"/>
        <i val="0"/>
        <color theme="9" tint="-0.24994659260841701"/>
      </font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24994659260841701"/>
      </font>
    </dxf>
    <dxf>
      <font>
        <b/>
        <i val="0"/>
        <color rgb="FF008A3E"/>
      </font>
    </dxf>
    <dxf>
      <font>
        <b/>
        <i val="0"/>
        <color rgb="FFC00000"/>
      </font>
    </dxf>
    <dxf>
      <font>
        <b val="0"/>
        <i val="0"/>
        <color theme="9" tint="-0.24994659260841701"/>
      </font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24994659260841701"/>
      </font>
    </dxf>
    <dxf>
      <font>
        <b/>
        <i val="0"/>
        <color rgb="FF008A3E"/>
      </font>
    </dxf>
    <dxf>
      <font>
        <b/>
        <i val="0"/>
        <color rgb="FFC00000"/>
      </font>
    </dxf>
    <dxf>
      <font>
        <b val="0"/>
        <i val="0"/>
        <color theme="9" tint="-0.24994659260841701"/>
      </font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24994659260841701"/>
      </font>
    </dxf>
    <dxf>
      <font>
        <b/>
        <i val="0"/>
        <color rgb="FF008A3E"/>
      </font>
    </dxf>
    <dxf>
      <font>
        <b/>
        <i val="0"/>
        <color rgb="FFC00000"/>
      </font>
    </dxf>
    <dxf>
      <font>
        <b val="0"/>
        <i val="0"/>
        <color theme="9" tint="-0.24994659260841701"/>
      </font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24994659260841701"/>
      </font>
    </dxf>
    <dxf>
      <font>
        <b/>
        <i val="0"/>
        <color rgb="FF008A3E"/>
      </font>
    </dxf>
    <dxf>
      <font>
        <b/>
        <i val="0"/>
        <color rgb="FFC00000"/>
      </font>
    </dxf>
    <dxf>
      <font>
        <b val="0"/>
        <i val="0"/>
        <color theme="9" tint="-0.24994659260841701"/>
      </font>
      <fill>
        <patternFill>
          <bgColor theme="9" tint="-0.24994659260841701"/>
        </patternFill>
      </fill>
    </dxf>
    <dxf>
      <font>
        <b val="0"/>
        <i val="0"/>
        <color theme="0" tint="-0.24994659260841701"/>
      </font>
    </dxf>
    <dxf>
      <font>
        <b/>
        <i val="0"/>
        <color rgb="FF008A3E"/>
      </font>
    </dxf>
    <dxf>
      <font>
        <b/>
        <i val="0"/>
        <color rgb="FFC00000"/>
      </font>
    </dxf>
    <dxf>
      <font>
        <b val="0"/>
        <i val="0"/>
        <color theme="9" tint="-0.24994659260841701"/>
      </font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24994659260841701"/>
      </font>
    </dxf>
    <dxf>
      <font>
        <b/>
        <i val="0"/>
        <color rgb="FF008A3E"/>
      </font>
    </dxf>
    <dxf>
      <font>
        <b/>
        <i val="0"/>
        <color rgb="FFC00000"/>
      </font>
    </dxf>
    <dxf>
      <font>
        <b val="0"/>
        <i val="0"/>
        <color theme="9" tint="-0.24994659260841701"/>
      </font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24994659260841701"/>
      </font>
    </dxf>
    <dxf>
      <font>
        <b/>
        <i val="0"/>
        <color rgb="FF008A3E"/>
      </font>
    </dxf>
    <dxf>
      <font>
        <b/>
        <i val="0"/>
        <color rgb="FFC00000"/>
      </font>
    </dxf>
    <dxf>
      <font>
        <b val="0"/>
        <i val="0"/>
        <color theme="9" tint="-0.24994659260841701"/>
      </font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24994659260841701"/>
      </font>
    </dxf>
    <dxf>
      <font>
        <b/>
        <i val="0"/>
        <color rgb="FF008A3E"/>
      </font>
    </dxf>
    <dxf>
      <font>
        <b/>
        <i val="0"/>
        <color rgb="FFC00000"/>
      </font>
    </dxf>
    <dxf>
      <font>
        <b val="0"/>
        <i val="0"/>
        <color theme="9" tint="-0.24994659260841701"/>
      </font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24994659260841701"/>
      </font>
    </dxf>
    <dxf>
      <font>
        <b/>
        <i val="0"/>
        <color rgb="FF008A3E"/>
      </font>
    </dxf>
    <dxf>
      <font>
        <b/>
        <i val="0"/>
        <color rgb="FFC00000"/>
      </font>
    </dxf>
    <dxf>
      <font>
        <b val="0"/>
        <i val="0"/>
        <color theme="9" tint="-0.24994659260841701"/>
      </font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24994659260841701"/>
      </font>
    </dxf>
    <dxf>
      <font>
        <b/>
        <i val="0"/>
        <color rgb="FF008A3E"/>
      </font>
    </dxf>
    <dxf>
      <font>
        <b/>
        <i val="0"/>
        <color rgb="FFC00000"/>
      </font>
    </dxf>
    <dxf>
      <font>
        <b val="0"/>
        <i val="0"/>
        <color theme="9" tint="-0.24994659260841701"/>
      </font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24994659260841701"/>
      </font>
    </dxf>
    <dxf>
      <font>
        <b/>
        <i val="0"/>
        <color rgb="FF008A3E"/>
      </font>
    </dxf>
    <dxf>
      <font>
        <b/>
        <i val="0"/>
        <color rgb="FFC00000"/>
      </font>
    </dxf>
    <dxf>
      <font>
        <b val="0"/>
        <i val="0"/>
        <color theme="9" tint="-0.24994659260841701"/>
      </font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24994659260841701"/>
      </font>
    </dxf>
    <dxf>
      <font>
        <b/>
        <i val="0"/>
        <color rgb="FF008A3E"/>
      </font>
    </dxf>
    <dxf>
      <font>
        <b/>
        <i val="0"/>
        <color rgb="FFC00000"/>
      </font>
    </dxf>
    <dxf>
      <font>
        <b val="0"/>
        <i val="0"/>
        <color theme="9" tint="-0.24994659260841701"/>
      </font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24994659260841701"/>
      </font>
    </dxf>
    <dxf>
      <font>
        <b/>
        <i val="0"/>
        <color rgb="FF008A3E"/>
      </font>
    </dxf>
    <dxf>
      <font>
        <b/>
        <i val="0"/>
        <color rgb="FFC00000"/>
      </font>
    </dxf>
    <dxf>
      <font>
        <b val="0"/>
        <i val="0"/>
        <color theme="9" tint="-0.24994659260841701"/>
      </font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 val="0"/>
        <i val="0"/>
        <color theme="0" tint="-0.24994659260841701"/>
      </font>
    </dxf>
    <dxf>
      <font>
        <b/>
        <i val="0"/>
        <color rgb="FF008A3E"/>
      </font>
    </dxf>
    <dxf>
      <font>
        <b/>
        <i val="0"/>
        <color rgb="FFC00000"/>
      </font>
    </dxf>
    <dxf>
      <font>
        <b val="0"/>
        <i val="0"/>
        <color theme="9" tint="-0.24994659260841701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977A29"/>
      <color rgb="FFBC9832"/>
      <color rgb="FFCECECE"/>
      <color rgb="FFD7D700"/>
      <color rgb="FFFFFFCC"/>
      <color rgb="FFFF5050"/>
      <color rgb="FF008000"/>
      <color rgb="FF009900"/>
      <color rgb="FFF6862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4</xdr:row>
      <xdr:rowOff>66675</xdr:rowOff>
    </xdr:from>
    <xdr:to>
      <xdr:col>3</xdr:col>
      <xdr:colOff>190500</xdr:colOff>
      <xdr:row>5</xdr:row>
      <xdr:rowOff>66675</xdr:rowOff>
    </xdr:to>
    <xdr:sp macro="" textlink="">
      <xdr:nvSpPr>
        <xdr:cNvPr id="2" name="Étoile à 5 branches 1"/>
        <xdr:cNvSpPr/>
      </xdr:nvSpPr>
      <xdr:spPr>
        <a:xfrm>
          <a:off x="1238250" y="533400"/>
          <a:ext cx="161925" cy="152400"/>
        </a:xfrm>
        <a:prstGeom prst="star5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130986</xdr:colOff>
      <xdr:row>116</xdr:row>
      <xdr:rowOff>28575</xdr:rowOff>
    </xdr:from>
    <xdr:to>
      <xdr:col>19</xdr:col>
      <xdr:colOff>180975</xdr:colOff>
      <xdr:row>128</xdr:row>
      <xdr:rowOff>60951</xdr:rowOff>
    </xdr:to>
    <xdr:pic>
      <xdr:nvPicPr>
        <xdr:cNvPr id="2" name="il_fi" descr="http://www.neuvieme-art.com/images/actus/le-chat-de-geluck-vedette-des-encheres-bd-a-drouot-montaigne-0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7361" y="18459450"/>
          <a:ext cx="2307414" cy="2318376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142875</xdr:colOff>
      <xdr:row>128</xdr:row>
      <xdr:rowOff>47625</xdr:rowOff>
    </xdr:from>
    <xdr:to>
      <xdr:col>21</xdr:col>
      <xdr:colOff>0</xdr:colOff>
      <xdr:row>140</xdr:row>
      <xdr:rowOff>27456</xdr:rowOff>
    </xdr:to>
    <xdr:pic>
      <xdr:nvPicPr>
        <xdr:cNvPr id="3" name="il_fi" descr="http://img.over-blog.com/300x247/1/75/94/56/IMAGES-5/IMAGES-6/le_chat_velo-Geluck-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20764500"/>
          <a:ext cx="2733675" cy="2265831"/>
        </a:xfrm>
        <a:prstGeom prst="rect">
          <a:avLst/>
        </a:prstGeom>
        <a:noFill/>
        <a:ln w="285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142875</xdr:colOff>
      <xdr:row>153</xdr:row>
      <xdr:rowOff>66675</xdr:rowOff>
    </xdr:from>
    <xdr:to>
      <xdr:col>22</xdr:col>
      <xdr:colOff>213491</xdr:colOff>
      <xdr:row>165</xdr:row>
      <xdr:rowOff>76200</xdr:rowOff>
    </xdr:to>
    <xdr:pic>
      <xdr:nvPicPr>
        <xdr:cNvPr id="4" name="il_fi" descr="http://lewebpedagogique.com/fgnews/files/2014/06/81593-geluck2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25546050"/>
          <a:ext cx="3166241" cy="2295525"/>
        </a:xfrm>
        <a:prstGeom prst="rect">
          <a:avLst/>
        </a:prstGeom>
        <a:noFill/>
        <a:ln w="285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142875</xdr:colOff>
      <xdr:row>140</xdr:row>
      <xdr:rowOff>66675</xdr:rowOff>
    </xdr:from>
    <xdr:to>
      <xdr:col>20</xdr:col>
      <xdr:colOff>76200</xdr:colOff>
      <xdr:row>153</xdr:row>
      <xdr:rowOff>32565</xdr:rowOff>
    </xdr:to>
    <xdr:pic>
      <xdr:nvPicPr>
        <xdr:cNvPr id="5" name="il_fi" descr="http://www.productionmyarts.com/blog/wp-content/reussite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23069550"/>
          <a:ext cx="2409825" cy="2442390"/>
        </a:xfrm>
        <a:prstGeom prst="rect">
          <a:avLst/>
        </a:prstGeom>
        <a:noFill/>
        <a:ln w="285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130986</xdr:colOff>
      <xdr:row>116</xdr:row>
      <xdr:rowOff>28575</xdr:rowOff>
    </xdr:from>
    <xdr:to>
      <xdr:col>19</xdr:col>
      <xdr:colOff>180975</xdr:colOff>
      <xdr:row>128</xdr:row>
      <xdr:rowOff>60951</xdr:rowOff>
    </xdr:to>
    <xdr:pic>
      <xdr:nvPicPr>
        <xdr:cNvPr id="2" name="il_fi" descr="http://www.neuvieme-art.com/images/actus/le-chat-de-geluck-vedette-des-encheres-bd-a-drouot-montaigne-0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6886" y="19431000"/>
          <a:ext cx="2307414" cy="2318376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142875</xdr:colOff>
      <xdr:row>128</xdr:row>
      <xdr:rowOff>47625</xdr:rowOff>
    </xdr:from>
    <xdr:to>
      <xdr:col>21</xdr:col>
      <xdr:colOff>0</xdr:colOff>
      <xdr:row>140</xdr:row>
      <xdr:rowOff>27456</xdr:rowOff>
    </xdr:to>
    <xdr:pic>
      <xdr:nvPicPr>
        <xdr:cNvPr id="3" name="il_fi" descr="http://img.over-blog.com/300x247/1/75/94/56/IMAGES-5/IMAGES-6/le_chat_velo-Geluck-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8945225"/>
          <a:ext cx="2733675" cy="2265831"/>
        </a:xfrm>
        <a:prstGeom prst="rect">
          <a:avLst/>
        </a:prstGeom>
        <a:noFill/>
        <a:ln w="285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142875</xdr:colOff>
      <xdr:row>153</xdr:row>
      <xdr:rowOff>66675</xdr:rowOff>
    </xdr:from>
    <xdr:to>
      <xdr:col>22</xdr:col>
      <xdr:colOff>213491</xdr:colOff>
      <xdr:row>165</xdr:row>
      <xdr:rowOff>76200</xdr:rowOff>
    </xdr:to>
    <xdr:pic>
      <xdr:nvPicPr>
        <xdr:cNvPr id="4" name="il_fi" descr="http://lewebpedagogique.com/fgnews/files/2014/06/81593-geluck2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3726775"/>
          <a:ext cx="3166241" cy="2295525"/>
        </a:xfrm>
        <a:prstGeom prst="rect">
          <a:avLst/>
        </a:prstGeom>
        <a:noFill/>
        <a:ln w="285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142875</xdr:colOff>
      <xdr:row>140</xdr:row>
      <xdr:rowOff>66675</xdr:rowOff>
    </xdr:from>
    <xdr:to>
      <xdr:col>20</xdr:col>
      <xdr:colOff>76200</xdr:colOff>
      <xdr:row>153</xdr:row>
      <xdr:rowOff>32565</xdr:rowOff>
    </xdr:to>
    <xdr:pic>
      <xdr:nvPicPr>
        <xdr:cNvPr id="5" name="il_fi" descr="http://www.productionmyarts.com/blog/wp-content/reussite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1250275"/>
          <a:ext cx="2409825" cy="2442390"/>
        </a:xfrm>
        <a:prstGeom prst="rect">
          <a:avLst/>
        </a:prstGeom>
        <a:noFill/>
        <a:ln w="285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S143"/>
  <sheetViews>
    <sheetView tabSelected="1" zoomScaleNormal="100" workbookViewId="0">
      <selection activeCell="Q51" sqref="Q51"/>
    </sheetView>
  </sheetViews>
  <sheetFormatPr baseColWidth="10" defaultColWidth="11.42578125" defaultRowHeight="15" x14ac:dyDescent="0.25"/>
  <cols>
    <col min="1" max="1" width="3.5703125" style="345" customWidth="1"/>
    <col min="2" max="2" width="1.7109375" style="346" customWidth="1"/>
    <col min="3" max="3" width="16.7109375" style="347" bestFit="1" customWidth="1"/>
    <col min="4" max="4" width="3.28515625" style="348" customWidth="1"/>
    <col min="5" max="6" width="3.28515625" style="349" customWidth="1"/>
    <col min="7" max="7" width="1.7109375" style="350" customWidth="1"/>
    <col min="8" max="8" width="1.5703125" style="350" customWidth="1"/>
    <col min="9" max="20" width="5.7109375" style="353" customWidth="1"/>
    <col min="21" max="21" width="5.7109375" style="757" customWidth="1"/>
    <col min="22" max="23" width="5.7109375" style="758" customWidth="1"/>
    <col min="24" max="24" width="6.7109375" style="758" customWidth="1"/>
    <col min="25" max="25" width="8.7109375" style="346" customWidth="1"/>
    <col min="26" max="26" width="5.7109375" style="358" customWidth="1"/>
    <col min="27" max="27" width="6.7109375" style="358" customWidth="1"/>
    <col min="28" max="28" width="8.7109375" style="358" customWidth="1"/>
    <col min="29" max="29" width="4.85546875" style="806" customWidth="1"/>
    <col min="30" max="30" width="4.85546875" style="792" customWidth="1"/>
    <col min="31" max="39" width="4.85546875" style="358" customWidth="1"/>
    <col min="40" max="40" width="5.85546875" style="358" customWidth="1"/>
    <col min="41" max="41" width="4.5703125" style="358" bestFit="1" customWidth="1"/>
    <col min="42" max="42" width="4.5703125" style="793" bestFit="1" customWidth="1"/>
    <col min="43" max="43" width="5.85546875" style="356" bestFit="1" customWidth="1"/>
    <col min="44" max="44" width="4.5703125" style="356" bestFit="1" customWidth="1"/>
    <col min="45" max="16384" width="11.42578125" style="346"/>
  </cols>
  <sheetData>
    <row r="1" spans="1:45" ht="19.5" thickBot="1" x14ac:dyDescent="0.25">
      <c r="I1" s="1527" t="s">
        <v>323</v>
      </c>
      <c r="J1" s="1527"/>
      <c r="K1" s="1527"/>
      <c r="L1" s="351"/>
      <c r="M1" s="351"/>
      <c r="N1" s="352"/>
      <c r="O1" s="352"/>
      <c r="Q1" s="351"/>
      <c r="R1" s="351"/>
      <c r="S1" s="351"/>
      <c r="T1" s="351"/>
      <c r="U1" s="351"/>
      <c r="V1" s="354"/>
      <c r="W1" s="1528" t="s">
        <v>324</v>
      </c>
      <c r="X1" s="1528"/>
      <c r="Y1" s="1528"/>
      <c r="Z1" s="1528"/>
      <c r="AA1" s="1528"/>
      <c r="AB1" s="1528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  <c r="AQ1" s="354"/>
      <c r="AR1" s="355"/>
    </row>
    <row r="2" spans="1:45" ht="16.5" thickTop="1" x14ac:dyDescent="0.2">
      <c r="I2" s="1536" t="s">
        <v>26</v>
      </c>
      <c r="J2" s="1537"/>
      <c r="K2" s="1537"/>
      <c r="L2" s="1537"/>
      <c r="M2" s="1537"/>
      <c r="N2" s="1537"/>
      <c r="O2" s="1537"/>
      <c r="P2" s="1537"/>
      <c r="Q2" s="1537"/>
      <c r="R2" s="1537"/>
      <c r="S2" s="1537"/>
      <c r="T2" s="1537"/>
      <c r="U2" s="1537"/>
      <c r="V2" s="1538"/>
      <c r="W2" s="1529" t="s">
        <v>60</v>
      </c>
      <c r="X2" s="1529"/>
      <c r="Y2" s="1529"/>
      <c r="Z2" s="1512" t="s">
        <v>172</v>
      </c>
      <c r="AA2" s="1513"/>
      <c r="AB2" s="1514"/>
      <c r="AC2" s="1505" t="s">
        <v>59</v>
      </c>
      <c r="AD2" s="1501"/>
      <c r="AE2" s="1501"/>
      <c r="AF2" s="1501"/>
      <c r="AG2" s="1501"/>
      <c r="AH2" s="1501"/>
      <c r="AI2" s="1501"/>
      <c r="AJ2" s="1501"/>
      <c r="AK2" s="1501"/>
      <c r="AL2" s="1501"/>
      <c r="AM2" s="1501"/>
      <c r="AN2" s="1501" t="s">
        <v>65</v>
      </c>
      <c r="AO2" s="1501"/>
      <c r="AP2" s="1501"/>
      <c r="AQ2" s="1502"/>
      <c r="AR2" s="355"/>
    </row>
    <row r="3" spans="1:45" ht="16.5" customHeight="1" x14ac:dyDescent="0.25">
      <c r="D3" s="1496"/>
      <c r="E3" s="1498" t="s">
        <v>213</v>
      </c>
      <c r="F3" s="1499" t="s">
        <v>214</v>
      </c>
      <c r="I3" s="1539"/>
      <c r="J3" s="1540"/>
      <c r="K3" s="1540"/>
      <c r="L3" s="1540"/>
      <c r="M3" s="1540"/>
      <c r="N3" s="1540"/>
      <c r="O3" s="1540"/>
      <c r="P3" s="1540"/>
      <c r="Q3" s="1540"/>
      <c r="R3" s="1540"/>
      <c r="S3" s="1540"/>
      <c r="T3" s="1540"/>
      <c r="U3" s="1540"/>
      <c r="V3" s="1541"/>
      <c r="W3" s="1530"/>
      <c r="X3" s="1530"/>
      <c r="Y3" s="1530"/>
      <c r="Z3" s="1507" t="s">
        <v>228</v>
      </c>
      <c r="AA3" s="1508"/>
      <c r="AB3" s="359">
        <v>53500</v>
      </c>
      <c r="AC3" s="1506"/>
      <c r="AD3" s="1503"/>
      <c r="AE3" s="1503"/>
      <c r="AF3" s="1503"/>
      <c r="AG3" s="1503"/>
      <c r="AH3" s="1503"/>
      <c r="AI3" s="1503"/>
      <c r="AJ3" s="1503"/>
      <c r="AK3" s="1503"/>
      <c r="AL3" s="1503"/>
      <c r="AM3" s="1503"/>
      <c r="AN3" s="1503"/>
      <c r="AO3" s="1503"/>
      <c r="AP3" s="1503"/>
      <c r="AQ3" s="1504"/>
      <c r="AR3" s="360"/>
    </row>
    <row r="4" spans="1:45" ht="16.5" customHeight="1" x14ac:dyDescent="0.25">
      <c r="D4" s="1496"/>
      <c r="E4" s="1498"/>
      <c r="F4" s="1499"/>
      <c r="I4" s="1542"/>
      <c r="J4" s="1543"/>
      <c r="K4" s="1543"/>
      <c r="L4" s="1543"/>
      <c r="M4" s="1543"/>
      <c r="N4" s="1543"/>
      <c r="O4" s="1543"/>
      <c r="P4" s="1543"/>
      <c r="Q4" s="1543"/>
      <c r="R4" s="1543"/>
      <c r="S4" s="1543"/>
      <c r="T4" s="1543"/>
      <c r="U4" s="1543"/>
      <c r="V4" s="1544"/>
      <c r="W4" s="1531"/>
      <c r="X4" s="1531"/>
      <c r="Y4" s="1531"/>
      <c r="Z4" s="1532" t="s">
        <v>229</v>
      </c>
      <c r="AA4" s="1533"/>
      <c r="AB4" s="361">
        <f>SUM(AB7:AB64)</f>
        <v>57175</v>
      </c>
      <c r="AC4" s="1551" t="s">
        <v>54</v>
      </c>
      <c r="AD4" s="1517" t="s">
        <v>55</v>
      </c>
      <c r="AE4" s="1517" t="s">
        <v>56</v>
      </c>
      <c r="AF4" s="1517" t="s">
        <v>57</v>
      </c>
      <c r="AG4" s="1517" t="s">
        <v>75</v>
      </c>
      <c r="AH4" s="1517" t="s">
        <v>99</v>
      </c>
      <c r="AI4" s="1517" t="s">
        <v>134</v>
      </c>
      <c r="AJ4" s="1517" t="s">
        <v>200</v>
      </c>
      <c r="AK4" s="1517" t="s">
        <v>244</v>
      </c>
      <c r="AL4" s="1515" t="s">
        <v>321</v>
      </c>
      <c r="AM4" s="1494" t="s">
        <v>3</v>
      </c>
      <c r="AN4" s="1524" t="s">
        <v>58</v>
      </c>
      <c r="AO4" s="1562" t="s">
        <v>330</v>
      </c>
      <c r="AP4" s="1563" t="s">
        <v>215</v>
      </c>
      <c r="AQ4" s="1564" t="s">
        <v>199</v>
      </c>
      <c r="AR4" s="360"/>
    </row>
    <row r="5" spans="1:45" s="362" customFormat="1" ht="12" customHeight="1" x14ac:dyDescent="0.25">
      <c r="A5" s="345"/>
      <c r="C5" s="363"/>
      <c r="D5" s="1496"/>
      <c r="E5" s="1498"/>
      <c r="F5" s="1499"/>
      <c r="G5" s="1500" t="s">
        <v>49</v>
      </c>
      <c r="H5" s="364"/>
      <c r="I5" s="365" t="s">
        <v>101</v>
      </c>
      <c r="J5" s="366" t="s">
        <v>27</v>
      </c>
      <c r="K5" s="368" t="s">
        <v>277</v>
      </c>
      <c r="L5" s="367" t="s">
        <v>28</v>
      </c>
      <c r="M5" s="367" t="s">
        <v>29</v>
      </c>
      <c r="N5" s="367" t="s">
        <v>30</v>
      </c>
      <c r="O5" s="368" t="s">
        <v>277</v>
      </c>
      <c r="P5" s="369" t="s">
        <v>34</v>
      </c>
      <c r="Q5" s="367" t="s">
        <v>230</v>
      </c>
      <c r="R5" s="367" t="s">
        <v>35</v>
      </c>
      <c r="S5" s="367" t="s">
        <v>36</v>
      </c>
      <c r="T5" s="367" t="s">
        <v>38</v>
      </c>
      <c r="U5" s="367" t="s">
        <v>76</v>
      </c>
      <c r="V5" s="370" t="s">
        <v>123</v>
      </c>
      <c r="W5" s="1534" t="s">
        <v>3</v>
      </c>
      <c r="X5" s="1555" t="s">
        <v>40</v>
      </c>
      <c r="Y5" s="1553" t="s">
        <v>15</v>
      </c>
      <c r="Z5" s="1519" t="s">
        <v>190</v>
      </c>
      <c r="AA5" s="1520"/>
      <c r="AB5" s="1509" t="s">
        <v>201</v>
      </c>
      <c r="AC5" s="1552"/>
      <c r="AD5" s="1518"/>
      <c r="AE5" s="1518"/>
      <c r="AF5" s="1518"/>
      <c r="AG5" s="1518"/>
      <c r="AH5" s="1518"/>
      <c r="AI5" s="1518"/>
      <c r="AJ5" s="1518"/>
      <c r="AK5" s="1518"/>
      <c r="AL5" s="1516"/>
      <c r="AM5" s="1495"/>
      <c r="AN5" s="1525"/>
      <c r="AO5" s="1562"/>
      <c r="AP5" s="1563"/>
      <c r="AQ5" s="1565"/>
      <c r="AR5" s="371"/>
    </row>
    <row r="6" spans="1:45" s="362" customFormat="1" ht="12" customHeight="1" x14ac:dyDescent="0.25">
      <c r="A6" s="345"/>
      <c r="B6" s="372"/>
      <c r="C6" s="373"/>
      <c r="D6" s="1496"/>
      <c r="E6" s="1498"/>
      <c r="F6" s="1499"/>
      <c r="G6" s="1500"/>
      <c r="H6" s="374"/>
      <c r="I6" s="375" t="s">
        <v>322</v>
      </c>
      <c r="J6" s="376" t="s">
        <v>327</v>
      </c>
      <c r="K6" s="848" t="s">
        <v>333</v>
      </c>
      <c r="L6" s="377" t="s">
        <v>334</v>
      </c>
      <c r="M6" s="377" t="s">
        <v>348</v>
      </c>
      <c r="N6" s="377" t="s">
        <v>349</v>
      </c>
      <c r="O6" s="848" t="s">
        <v>352</v>
      </c>
      <c r="P6" s="377" t="s">
        <v>375</v>
      </c>
      <c r="Q6" s="378"/>
      <c r="R6" s="378"/>
      <c r="S6" s="378"/>
      <c r="T6" s="378"/>
      <c r="U6" s="378"/>
      <c r="V6" s="379" t="s">
        <v>328</v>
      </c>
      <c r="W6" s="1535"/>
      <c r="X6" s="1556"/>
      <c r="Y6" s="1554"/>
      <c r="Z6" s="1521"/>
      <c r="AA6" s="1522"/>
      <c r="AB6" s="1510"/>
      <c r="AC6" s="380">
        <v>3</v>
      </c>
      <c r="AD6" s="381">
        <v>8</v>
      </c>
      <c r="AE6" s="381">
        <v>8</v>
      </c>
      <c r="AF6" s="381">
        <v>10</v>
      </c>
      <c r="AG6" s="381">
        <v>11</v>
      </c>
      <c r="AH6" s="381">
        <v>10</v>
      </c>
      <c r="AI6" s="381">
        <v>13</v>
      </c>
      <c r="AJ6" s="381">
        <v>12</v>
      </c>
      <c r="AK6" s="822">
        <v>13</v>
      </c>
      <c r="AL6" s="382">
        <f>COUNTIF(I102:U102,"&gt;0")</f>
        <v>8</v>
      </c>
      <c r="AM6" s="381">
        <f t="shared" ref="AM6" si="0">SUM(AC6:AL6)</f>
        <v>96</v>
      </c>
      <c r="AN6" s="1526"/>
      <c r="AO6" s="1562"/>
      <c r="AP6" s="1563"/>
      <c r="AQ6" s="1566"/>
      <c r="AR6" s="371"/>
    </row>
    <row r="7" spans="1:45" ht="11.1" customHeight="1" x14ac:dyDescent="0.25">
      <c r="A7" s="345">
        <v>1</v>
      </c>
      <c r="B7" s="401"/>
      <c r="C7" s="981" t="s">
        <v>219</v>
      </c>
      <c r="D7" s="983" t="str">
        <f>ROMAN(AN7,0)</f>
        <v>IV</v>
      </c>
      <c r="E7" s="988"/>
      <c r="F7" s="999"/>
      <c r="G7" s="931"/>
      <c r="H7" s="385"/>
      <c r="I7" s="406">
        <v>15</v>
      </c>
      <c r="J7" s="387">
        <v>7</v>
      </c>
      <c r="K7" s="305">
        <v>4</v>
      </c>
      <c r="L7" s="305">
        <v>10</v>
      </c>
      <c r="M7" s="305"/>
      <c r="N7" s="305">
        <v>14</v>
      </c>
      <c r="O7" s="305">
        <v>18</v>
      </c>
      <c r="P7" s="1009">
        <v>18</v>
      </c>
      <c r="Q7" s="834"/>
      <c r="R7" s="834"/>
      <c r="S7" s="834"/>
      <c r="T7" s="834"/>
      <c r="U7" s="834"/>
      <c r="V7" s="1010" t="s">
        <v>331</v>
      </c>
      <c r="W7" s="388">
        <f t="shared" ref="W7:W33" si="1">SUM(I7:V7)</f>
        <v>86</v>
      </c>
      <c r="X7" s="389">
        <f t="shared" ref="X7:X33" si="2">COUNTIF(I7:U7,"&gt;=0")*0.1+0.7</f>
        <v>1.4</v>
      </c>
      <c r="Y7" s="390">
        <f t="shared" ref="Y7:Y33" si="3">W7*X7/COUNTIF(I7:V7,"&gt;=0")</f>
        <v>17.2</v>
      </c>
      <c r="Z7" s="391">
        <f t="shared" ref="Z7:Z33" si="4">IF(AND(V7="x",X7&gt;=1),(Y7),"-")</f>
        <v>17.2</v>
      </c>
      <c r="AA7" s="392">
        <f t="shared" ref="AA7:AA33" si="5">IF((V7="x"),(IF(OR(Y7&lt;(MAX(Z$7:Z$64)/2),X7&lt;1),(MAX(Z$7:Z$64)/2),Y7)),"-")</f>
        <v>17.2</v>
      </c>
      <c r="AB7" s="393">
        <f>IF((V7="x"),CEILING((AB$3/SUMIF(X$7:X$64,"&gt;=1",Y$7:Y$64)*AA7),5),"-")</f>
        <v>5200</v>
      </c>
      <c r="AC7" s="394"/>
      <c r="AD7" s="395"/>
      <c r="AE7" s="396"/>
      <c r="AF7" s="396"/>
      <c r="AG7" s="396"/>
      <c r="AH7" s="396"/>
      <c r="AI7" s="395">
        <v>3</v>
      </c>
      <c r="AJ7" s="395">
        <v>9</v>
      </c>
      <c r="AK7" s="395">
        <v>11</v>
      </c>
      <c r="AL7" s="397">
        <f t="shared" ref="AL7:AL33" si="6">COUNTIF(I7:U7,"&gt;=0")</f>
        <v>7</v>
      </c>
      <c r="AM7" s="398">
        <f t="shared" ref="AM7:AM33" si="7">SUM(AC7:AL7)</f>
        <v>30</v>
      </c>
      <c r="AN7" s="399">
        <v>4</v>
      </c>
      <c r="AO7" s="395">
        <v>156</v>
      </c>
      <c r="AP7" s="400">
        <f t="shared" ref="AP7:AP33" si="8">AO7+W7</f>
        <v>242</v>
      </c>
      <c r="AQ7" s="383">
        <f t="shared" ref="AQ7:AQ33" si="9">AP7/AM7</f>
        <v>8.0666666666666664</v>
      </c>
      <c r="AR7" s="360"/>
      <c r="AS7" s="350"/>
    </row>
    <row r="8" spans="1:45" s="350" customFormat="1" ht="11.1" customHeight="1" x14ac:dyDescent="0.25">
      <c r="A8" s="345">
        <v>2</v>
      </c>
      <c r="B8" s="436"/>
      <c r="C8" s="851" t="s">
        <v>156</v>
      </c>
      <c r="D8" s="852" t="str">
        <f>ROMAN(AN8,0)</f>
        <v>VI</v>
      </c>
      <c r="E8" s="853" t="s">
        <v>176</v>
      </c>
      <c r="F8" s="854"/>
      <c r="G8" s="888"/>
      <c r="H8" s="385"/>
      <c r="I8" s="386">
        <v>10</v>
      </c>
      <c r="J8" s="387">
        <v>12</v>
      </c>
      <c r="K8" s="305">
        <v>7</v>
      </c>
      <c r="L8" s="305">
        <v>13</v>
      </c>
      <c r="M8" s="305">
        <v>9</v>
      </c>
      <c r="N8" s="305">
        <v>18</v>
      </c>
      <c r="O8" s="305">
        <v>16</v>
      </c>
      <c r="P8" s="305">
        <v>1</v>
      </c>
      <c r="Q8" s="834"/>
      <c r="R8" s="834"/>
      <c r="S8" s="834"/>
      <c r="T8" s="834"/>
      <c r="U8" s="834"/>
      <c r="V8" s="1010" t="s">
        <v>331</v>
      </c>
      <c r="W8" s="388">
        <f t="shared" si="1"/>
        <v>86</v>
      </c>
      <c r="X8" s="389">
        <f t="shared" si="2"/>
        <v>1.5</v>
      </c>
      <c r="Y8" s="390">
        <f t="shared" si="3"/>
        <v>16.125</v>
      </c>
      <c r="Z8" s="391">
        <f t="shared" si="4"/>
        <v>16.125</v>
      </c>
      <c r="AA8" s="392">
        <f t="shared" si="5"/>
        <v>16.125</v>
      </c>
      <c r="AB8" s="393">
        <f t="shared" ref="AB8:AB24" si="10">IF((V8="x"),CEILING((AB$3/SUMIF(X$7:X$64,"&gt;=1",Y$7:Y$64)*AA8),5),"-")</f>
        <v>4875</v>
      </c>
      <c r="AC8" s="394"/>
      <c r="AD8" s="395"/>
      <c r="AE8" s="396">
        <v>3</v>
      </c>
      <c r="AF8" s="396">
        <v>9</v>
      </c>
      <c r="AG8" s="396">
        <v>11</v>
      </c>
      <c r="AH8" s="396">
        <v>9</v>
      </c>
      <c r="AI8" s="395">
        <v>11</v>
      </c>
      <c r="AJ8" s="395">
        <v>10</v>
      </c>
      <c r="AK8" s="395">
        <v>12</v>
      </c>
      <c r="AL8" s="397">
        <f t="shared" si="6"/>
        <v>8</v>
      </c>
      <c r="AM8" s="398">
        <f t="shared" si="7"/>
        <v>73</v>
      </c>
      <c r="AN8" s="399">
        <v>6</v>
      </c>
      <c r="AO8" s="395">
        <v>395</v>
      </c>
      <c r="AP8" s="400">
        <f t="shared" si="8"/>
        <v>481</v>
      </c>
      <c r="AQ8" s="383">
        <f t="shared" si="9"/>
        <v>6.5890410958904111</v>
      </c>
    </row>
    <row r="9" spans="1:45" s="350" customFormat="1" ht="11.1" customHeight="1" x14ac:dyDescent="0.25">
      <c r="A9" s="345">
        <v>3</v>
      </c>
      <c r="B9" s="401"/>
      <c r="C9" s="402" t="s">
        <v>218</v>
      </c>
      <c r="D9" s="403" t="str">
        <f>ROMAN(AN9,0)</f>
        <v>III</v>
      </c>
      <c r="E9" s="404"/>
      <c r="F9" s="405" t="s">
        <v>176</v>
      </c>
      <c r="G9" s="888"/>
      <c r="H9" s="385"/>
      <c r="I9" s="386">
        <v>0</v>
      </c>
      <c r="J9" s="387">
        <v>2</v>
      </c>
      <c r="K9" s="305"/>
      <c r="L9" s="305">
        <v>15</v>
      </c>
      <c r="M9" s="305">
        <v>10</v>
      </c>
      <c r="N9" s="1009">
        <v>21</v>
      </c>
      <c r="O9" s="305">
        <v>10</v>
      </c>
      <c r="P9" s="305"/>
      <c r="Q9" s="834"/>
      <c r="R9" s="834"/>
      <c r="S9" s="834"/>
      <c r="T9" s="834"/>
      <c r="U9" s="834"/>
      <c r="V9" s="1010" t="s">
        <v>331</v>
      </c>
      <c r="W9" s="388">
        <f t="shared" si="1"/>
        <v>58</v>
      </c>
      <c r="X9" s="389">
        <f t="shared" si="2"/>
        <v>1.3</v>
      </c>
      <c r="Y9" s="390">
        <f t="shared" si="3"/>
        <v>12.566666666666668</v>
      </c>
      <c r="Z9" s="391">
        <f t="shared" si="4"/>
        <v>12.566666666666668</v>
      </c>
      <c r="AA9" s="392">
        <f t="shared" si="5"/>
        <v>12.566666666666668</v>
      </c>
      <c r="AB9" s="393">
        <f t="shared" si="10"/>
        <v>3800</v>
      </c>
      <c r="AC9" s="394"/>
      <c r="AD9" s="395"/>
      <c r="AE9" s="396"/>
      <c r="AF9" s="396"/>
      <c r="AG9" s="396"/>
      <c r="AH9" s="396"/>
      <c r="AI9" s="395">
        <v>6</v>
      </c>
      <c r="AJ9" s="395">
        <v>9</v>
      </c>
      <c r="AK9" s="395">
        <v>12</v>
      </c>
      <c r="AL9" s="397">
        <f t="shared" si="6"/>
        <v>6</v>
      </c>
      <c r="AM9" s="398">
        <f t="shared" si="7"/>
        <v>33</v>
      </c>
      <c r="AN9" s="399">
        <v>3</v>
      </c>
      <c r="AO9" s="395">
        <v>217</v>
      </c>
      <c r="AP9" s="400">
        <f t="shared" si="8"/>
        <v>275</v>
      </c>
      <c r="AQ9" s="980">
        <f t="shared" si="9"/>
        <v>8.3333333333333339</v>
      </c>
    </row>
    <row r="10" spans="1:45" s="350" customFormat="1" ht="11.1" customHeight="1" x14ac:dyDescent="0.25">
      <c r="A10" s="345">
        <v>4</v>
      </c>
      <c r="B10" s="401"/>
      <c r="C10" s="982" t="s">
        <v>149</v>
      </c>
      <c r="D10" s="984" t="str">
        <f>ROMAN(AN10,0)</f>
        <v>VII</v>
      </c>
      <c r="E10" s="985" t="s">
        <v>198</v>
      </c>
      <c r="F10" s="986"/>
      <c r="G10" s="888"/>
      <c r="H10" s="385"/>
      <c r="I10" s="386">
        <v>1</v>
      </c>
      <c r="J10" s="387">
        <v>4</v>
      </c>
      <c r="K10" s="305">
        <v>11</v>
      </c>
      <c r="L10" s="305">
        <v>5</v>
      </c>
      <c r="M10" s="1009">
        <v>17</v>
      </c>
      <c r="N10" s="305">
        <v>12</v>
      </c>
      <c r="O10" s="305">
        <v>5</v>
      </c>
      <c r="P10" s="305">
        <v>5</v>
      </c>
      <c r="Q10" s="834"/>
      <c r="R10" s="834"/>
      <c r="S10" s="834"/>
      <c r="T10" s="834"/>
      <c r="U10" s="834"/>
      <c r="V10" s="1010" t="s">
        <v>331</v>
      </c>
      <c r="W10" s="388">
        <f t="shared" si="1"/>
        <v>60</v>
      </c>
      <c r="X10" s="389">
        <f t="shared" si="2"/>
        <v>1.5</v>
      </c>
      <c r="Y10" s="390">
        <f t="shared" si="3"/>
        <v>11.25</v>
      </c>
      <c r="Z10" s="391">
        <f t="shared" si="4"/>
        <v>11.25</v>
      </c>
      <c r="AA10" s="392">
        <f t="shared" si="5"/>
        <v>11.25</v>
      </c>
      <c r="AB10" s="393">
        <f t="shared" si="10"/>
        <v>3405</v>
      </c>
      <c r="AC10" s="394">
        <v>3</v>
      </c>
      <c r="AD10" s="395">
        <v>8</v>
      </c>
      <c r="AE10" s="396">
        <v>8</v>
      </c>
      <c r="AF10" s="396">
        <v>10</v>
      </c>
      <c r="AG10" s="396">
        <v>11</v>
      </c>
      <c r="AH10" s="396">
        <v>10</v>
      </c>
      <c r="AI10" s="395">
        <v>13</v>
      </c>
      <c r="AJ10" s="395">
        <v>12</v>
      </c>
      <c r="AK10" s="395">
        <v>13</v>
      </c>
      <c r="AL10" s="397">
        <f t="shared" si="6"/>
        <v>8</v>
      </c>
      <c r="AM10" s="398">
        <f t="shared" si="7"/>
        <v>96</v>
      </c>
      <c r="AN10" s="399">
        <v>7</v>
      </c>
      <c r="AO10" s="395">
        <v>611</v>
      </c>
      <c r="AP10" s="400">
        <f t="shared" si="8"/>
        <v>671</v>
      </c>
      <c r="AQ10" s="987">
        <f t="shared" si="9"/>
        <v>6.989583333333333</v>
      </c>
      <c r="AR10" s="408"/>
    </row>
    <row r="11" spans="1:45" s="350" customFormat="1" ht="11.1" customHeight="1" x14ac:dyDescent="0.25">
      <c r="A11" s="345">
        <v>5</v>
      </c>
      <c r="B11" s="401"/>
      <c r="C11" s="429" t="s">
        <v>233</v>
      </c>
      <c r="D11" s="430"/>
      <c r="E11" s="431"/>
      <c r="F11" s="464"/>
      <c r="G11" s="888"/>
      <c r="H11" s="385"/>
      <c r="I11" s="386"/>
      <c r="J11" s="387">
        <v>9</v>
      </c>
      <c r="K11" s="305">
        <v>9</v>
      </c>
      <c r="L11" s="305">
        <v>6</v>
      </c>
      <c r="M11" s="305">
        <v>4</v>
      </c>
      <c r="N11" s="305">
        <v>2</v>
      </c>
      <c r="O11" s="305">
        <v>14</v>
      </c>
      <c r="P11" s="305">
        <v>10</v>
      </c>
      <c r="Q11" s="834"/>
      <c r="R11" s="834"/>
      <c r="S11" s="834"/>
      <c r="T11" s="834"/>
      <c r="U11" s="834"/>
      <c r="V11" s="1010" t="s">
        <v>331</v>
      </c>
      <c r="W11" s="388">
        <f t="shared" si="1"/>
        <v>54</v>
      </c>
      <c r="X11" s="389">
        <f t="shared" si="2"/>
        <v>1.4</v>
      </c>
      <c r="Y11" s="390">
        <f t="shared" si="3"/>
        <v>10.799999999999999</v>
      </c>
      <c r="Z11" s="391">
        <f t="shared" si="4"/>
        <v>10.799999999999999</v>
      </c>
      <c r="AA11" s="392">
        <f t="shared" si="5"/>
        <v>10.799999999999999</v>
      </c>
      <c r="AB11" s="393">
        <f t="shared" si="10"/>
        <v>3265</v>
      </c>
      <c r="AC11" s="394"/>
      <c r="AD11" s="395"/>
      <c r="AE11" s="396"/>
      <c r="AF11" s="396"/>
      <c r="AG11" s="396"/>
      <c r="AH11" s="396"/>
      <c r="AI11" s="395"/>
      <c r="AJ11" s="395">
        <v>1</v>
      </c>
      <c r="AK11" s="395">
        <v>1</v>
      </c>
      <c r="AL11" s="397">
        <f t="shared" si="6"/>
        <v>7</v>
      </c>
      <c r="AM11" s="398">
        <f t="shared" si="7"/>
        <v>9</v>
      </c>
      <c r="AN11" s="399"/>
      <c r="AO11" s="395">
        <v>9</v>
      </c>
      <c r="AP11" s="400">
        <f t="shared" si="8"/>
        <v>63</v>
      </c>
      <c r="AQ11" s="383">
        <f t="shared" si="9"/>
        <v>7</v>
      </c>
    </row>
    <row r="12" spans="1:45" s="350" customFormat="1" ht="11.1" customHeight="1" x14ac:dyDescent="0.25">
      <c r="A12" s="345">
        <v>6</v>
      </c>
      <c r="B12" s="401"/>
      <c r="C12" s="429" t="s">
        <v>203</v>
      </c>
      <c r="D12" s="430" t="str">
        <f t="shared" ref="D12:D22" si="11">ROMAN(AN12,0)</f>
        <v/>
      </c>
      <c r="E12" s="431"/>
      <c r="F12" s="431"/>
      <c r="G12" s="888"/>
      <c r="H12" s="385"/>
      <c r="I12" s="386"/>
      <c r="J12" s="387"/>
      <c r="K12" s="305">
        <v>6</v>
      </c>
      <c r="L12" s="305">
        <v>11</v>
      </c>
      <c r="M12" s="305"/>
      <c r="N12" s="305"/>
      <c r="O12" s="305"/>
      <c r="P12" s="305">
        <v>15</v>
      </c>
      <c r="Q12" s="834"/>
      <c r="R12" s="834"/>
      <c r="S12" s="834"/>
      <c r="T12" s="834"/>
      <c r="U12" s="834"/>
      <c r="V12" s="1010" t="s">
        <v>331</v>
      </c>
      <c r="W12" s="388">
        <f t="shared" si="1"/>
        <v>32</v>
      </c>
      <c r="X12" s="389">
        <f t="shared" si="2"/>
        <v>1</v>
      </c>
      <c r="Y12" s="390">
        <f t="shared" si="3"/>
        <v>10.666666666666666</v>
      </c>
      <c r="Z12" s="391">
        <f t="shared" si="4"/>
        <v>10.666666666666666</v>
      </c>
      <c r="AA12" s="392">
        <f t="shared" si="5"/>
        <v>10.666666666666666</v>
      </c>
      <c r="AB12" s="393">
        <f t="shared" si="10"/>
        <v>3225</v>
      </c>
      <c r="AC12" s="394"/>
      <c r="AD12" s="395"/>
      <c r="AE12" s="396"/>
      <c r="AF12" s="396"/>
      <c r="AG12" s="396"/>
      <c r="AH12" s="396"/>
      <c r="AI12" s="395"/>
      <c r="AJ12" s="395">
        <v>7</v>
      </c>
      <c r="AK12" s="395">
        <v>6</v>
      </c>
      <c r="AL12" s="397">
        <f t="shared" si="6"/>
        <v>3</v>
      </c>
      <c r="AM12" s="398">
        <f t="shared" si="7"/>
        <v>16</v>
      </c>
      <c r="AN12" s="399"/>
      <c r="AO12" s="395">
        <v>66</v>
      </c>
      <c r="AP12" s="400">
        <f t="shared" si="8"/>
        <v>98</v>
      </c>
      <c r="AQ12" s="409">
        <f t="shared" si="9"/>
        <v>6.125</v>
      </c>
      <c r="AR12" s="360"/>
    </row>
    <row r="13" spans="1:45" s="350" customFormat="1" ht="11.1" customHeight="1" x14ac:dyDescent="0.25">
      <c r="A13" s="345">
        <v>6</v>
      </c>
      <c r="B13" s="384"/>
      <c r="C13" s="410" t="s">
        <v>251</v>
      </c>
      <c r="D13" s="411" t="str">
        <f t="shared" si="11"/>
        <v>I</v>
      </c>
      <c r="E13" s="412"/>
      <c r="F13" s="413"/>
      <c r="G13" s="888"/>
      <c r="H13" s="407"/>
      <c r="I13" s="386">
        <v>12</v>
      </c>
      <c r="J13" s="387">
        <v>14</v>
      </c>
      <c r="K13" s="305"/>
      <c r="L13" s="305"/>
      <c r="M13" s="305"/>
      <c r="N13" s="305"/>
      <c r="O13" s="305"/>
      <c r="P13" s="305">
        <v>6</v>
      </c>
      <c r="Q13" s="834"/>
      <c r="R13" s="834"/>
      <c r="S13" s="834"/>
      <c r="T13" s="834"/>
      <c r="U13" s="834"/>
      <c r="V13" s="1010" t="s">
        <v>331</v>
      </c>
      <c r="W13" s="388">
        <f t="shared" si="1"/>
        <v>32</v>
      </c>
      <c r="X13" s="389">
        <f t="shared" si="2"/>
        <v>1</v>
      </c>
      <c r="Y13" s="390">
        <f t="shared" si="3"/>
        <v>10.666666666666666</v>
      </c>
      <c r="Z13" s="391">
        <f t="shared" si="4"/>
        <v>10.666666666666666</v>
      </c>
      <c r="AA13" s="392">
        <f t="shared" si="5"/>
        <v>10.666666666666666</v>
      </c>
      <c r="AB13" s="393">
        <f t="shared" si="10"/>
        <v>3225</v>
      </c>
      <c r="AC13" s="394"/>
      <c r="AD13" s="395"/>
      <c r="AE13" s="396"/>
      <c r="AF13" s="396"/>
      <c r="AG13" s="396"/>
      <c r="AH13" s="396"/>
      <c r="AI13" s="395">
        <v>6</v>
      </c>
      <c r="AJ13" s="395">
        <v>9</v>
      </c>
      <c r="AK13" s="395">
        <v>6</v>
      </c>
      <c r="AL13" s="397">
        <f t="shared" si="6"/>
        <v>3</v>
      </c>
      <c r="AM13" s="398">
        <f t="shared" si="7"/>
        <v>24</v>
      </c>
      <c r="AN13" s="399">
        <v>1</v>
      </c>
      <c r="AO13" s="395">
        <v>120</v>
      </c>
      <c r="AP13" s="400">
        <f t="shared" si="8"/>
        <v>152</v>
      </c>
      <c r="AQ13" s="383">
        <f t="shared" si="9"/>
        <v>6.333333333333333</v>
      </c>
    </row>
    <row r="14" spans="1:45" s="350" customFormat="1" ht="11.1" customHeight="1" x14ac:dyDescent="0.25">
      <c r="A14" s="345">
        <v>8</v>
      </c>
      <c r="B14" s="401"/>
      <c r="C14" s="410" t="s">
        <v>264</v>
      </c>
      <c r="D14" s="414" t="str">
        <f t="shared" si="11"/>
        <v>I</v>
      </c>
      <c r="E14" s="412"/>
      <c r="F14" s="413"/>
      <c r="G14" s="888"/>
      <c r="H14" s="385"/>
      <c r="I14" s="386"/>
      <c r="J14" s="387"/>
      <c r="K14" s="305">
        <v>2</v>
      </c>
      <c r="L14" s="305">
        <v>9</v>
      </c>
      <c r="M14" s="305">
        <v>14</v>
      </c>
      <c r="N14" s="305">
        <v>6</v>
      </c>
      <c r="O14" s="305">
        <v>8</v>
      </c>
      <c r="P14" s="305">
        <v>8</v>
      </c>
      <c r="Q14" s="834"/>
      <c r="R14" s="834"/>
      <c r="S14" s="834"/>
      <c r="T14" s="834"/>
      <c r="U14" s="834"/>
      <c r="V14" s="1010" t="s">
        <v>331</v>
      </c>
      <c r="W14" s="388">
        <f t="shared" si="1"/>
        <v>47</v>
      </c>
      <c r="X14" s="389">
        <f t="shared" si="2"/>
        <v>1.3</v>
      </c>
      <c r="Y14" s="390">
        <f t="shared" si="3"/>
        <v>10.183333333333334</v>
      </c>
      <c r="Z14" s="391">
        <f t="shared" si="4"/>
        <v>10.183333333333334</v>
      </c>
      <c r="AA14" s="392">
        <f t="shared" si="5"/>
        <v>10.183333333333334</v>
      </c>
      <c r="AB14" s="393">
        <f t="shared" si="10"/>
        <v>3080</v>
      </c>
      <c r="AC14" s="394"/>
      <c r="AD14" s="395"/>
      <c r="AE14" s="396"/>
      <c r="AF14" s="396">
        <v>4</v>
      </c>
      <c r="AG14" s="396">
        <v>9</v>
      </c>
      <c r="AH14" s="396">
        <v>7</v>
      </c>
      <c r="AI14" s="395">
        <v>12</v>
      </c>
      <c r="AJ14" s="395">
        <v>10</v>
      </c>
      <c r="AK14" s="395">
        <v>11</v>
      </c>
      <c r="AL14" s="397">
        <f t="shared" si="6"/>
        <v>6</v>
      </c>
      <c r="AM14" s="398">
        <f t="shared" si="7"/>
        <v>59</v>
      </c>
      <c r="AN14" s="399">
        <v>1</v>
      </c>
      <c r="AO14" s="395">
        <v>325</v>
      </c>
      <c r="AP14" s="400">
        <f t="shared" si="8"/>
        <v>372</v>
      </c>
      <c r="AQ14" s="383">
        <f t="shared" si="9"/>
        <v>6.3050847457627119</v>
      </c>
      <c r="AR14" s="415"/>
    </row>
    <row r="15" spans="1:45" ht="11.1" customHeight="1" x14ac:dyDescent="0.25">
      <c r="A15" s="345">
        <v>9</v>
      </c>
      <c r="B15" s="401"/>
      <c r="C15" s="1013" t="s">
        <v>217</v>
      </c>
      <c r="D15" s="1014" t="str">
        <f t="shared" si="11"/>
        <v>X</v>
      </c>
      <c r="E15" s="1015" t="s">
        <v>176</v>
      </c>
      <c r="F15" s="1061" t="s">
        <v>176</v>
      </c>
      <c r="G15" s="888"/>
      <c r="H15" s="418"/>
      <c r="I15" s="419"/>
      <c r="J15" s="307"/>
      <c r="K15" s="306">
        <v>3</v>
      </c>
      <c r="L15" s="306"/>
      <c r="M15" s="306">
        <v>8</v>
      </c>
      <c r="N15" s="306"/>
      <c r="O15" s="1313">
        <v>21</v>
      </c>
      <c r="P15" s="306">
        <v>4</v>
      </c>
      <c r="Q15" s="835"/>
      <c r="R15" s="835"/>
      <c r="S15" s="835"/>
      <c r="T15" s="835"/>
      <c r="U15" s="835"/>
      <c r="V15" s="1011" t="s">
        <v>331</v>
      </c>
      <c r="W15" s="388">
        <f t="shared" si="1"/>
        <v>36</v>
      </c>
      <c r="X15" s="389">
        <f t="shared" si="2"/>
        <v>1.1000000000000001</v>
      </c>
      <c r="Y15" s="390">
        <f t="shared" si="3"/>
        <v>9.9</v>
      </c>
      <c r="Z15" s="391">
        <f t="shared" si="4"/>
        <v>9.9</v>
      </c>
      <c r="AA15" s="392">
        <f t="shared" si="5"/>
        <v>9.9</v>
      </c>
      <c r="AB15" s="393">
        <f t="shared" si="10"/>
        <v>2995</v>
      </c>
      <c r="AC15" s="420"/>
      <c r="AD15" s="421">
        <v>6</v>
      </c>
      <c r="AE15" s="422">
        <v>8</v>
      </c>
      <c r="AF15" s="422">
        <v>9</v>
      </c>
      <c r="AG15" s="422">
        <v>10</v>
      </c>
      <c r="AH15" s="422">
        <v>8</v>
      </c>
      <c r="AI15" s="421">
        <v>10</v>
      </c>
      <c r="AJ15" s="421">
        <v>9</v>
      </c>
      <c r="AK15" s="421">
        <v>12</v>
      </c>
      <c r="AL15" s="423">
        <f t="shared" si="6"/>
        <v>4</v>
      </c>
      <c r="AM15" s="424">
        <f t="shared" si="7"/>
        <v>76</v>
      </c>
      <c r="AN15" s="425">
        <v>10</v>
      </c>
      <c r="AO15" s="421">
        <v>481</v>
      </c>
      <c r="AP15" s="426">
        <f t="shared" si="8"/>
        <v>517</v>
      </c>
      <c r="AQ15" s="409">
        <f t="shared" si="9"/>
        <v>6.8026315789473681</v>
      </c>
      <c r="AR15" s="415"/>
      <c r="AS15" s="350"/>
    </row>
    <row r="16" spans="1:45" s="350" customFormat="1" ht="11.1" customHeight="1" x14ac:dyDescent="0.25">
      <c r="A16" s="345">
        <v>10</v>
      </c>
      <c r="B16" s="401"/>
      <c r="C16" s="416" t="s">
        <v>204</v>
      </c>
      <c r="D16" s="417" t="str">
        <f t="shared" si="11"/>
        <v/>
      </c>
      <c r="E16" s="847"/>
      <c r="F16" s="1323"/>
      <c r="G16" s="931"/>
      <c r="H16" s="418"/>
      <c r="I16" s="419">
        <v>4</v>
      </c>
      <c r="J16" s="307">
        <v>8</v>
      </c>
      <c r="K16" s="306"/>
      <c r="L16" s="306">
        <v>7</v>
      </c>
      <c r="M16" s="306">
        <v>5</v>
      </c>
      <c r="N16" s="306">
        <v>9</v>
      </c>
      <c r="O16" s="306">
        <v>7</v>
      </c>
      <c r="P16" s="306">
        <v>9</v>
      </c>
      <c r="Q16" s="835"/>
      <c r="R16" s="835"/>
      <c r="S16" s="835"/>
      <c r="T16" s="835"/>
      <c r="U16" s="835"/>
      <c r="V16" s="1011" t="s">
        <v>331</v>
      </c>
      <c r="W16" s="388">
        <f t="shared" si="1"/>
        <v>49</v>
      </c>
      <c r="X16" s="389">
        <f t="shared" si="2"/>
        <v>1.4</v>
      </c>
      <c r="Y16" s="390">
        <f t="shared" si="3"/>
        <v>9.7999999999999989</v>
      </c>
      <c r="Z16" s="391">
        <f t="shared" si="4"/>
        <v>9.7999999999999989</v>
      </c>
      <c r="AA16" s="392">
        <f t="shared" si="5"/>
        <v>9.7999999999999989</v>
      </c>
      <c r="AB16" s="393">
        <f t="shared" si="10"/>
        <v>2965</v>
      </c>
      <c r="AC16" s="420"/>
      <c r="AD16" s="421"/>
      <c r="AE16" s="422"/>
      <c r="AF16" s="422"/>
      <c r="AG16" s="422"/>
      <c r="AH16" s="422"/>
      <c r="AI16" s="421"/>
      <c r="AJ16" s="421">
        <v>11</v>
      </c>
      <c r="AK16" s="421">
        <v>13</v>
      </c>
      <c r="AL16" s="423">
        <f t="shared" si="6"/>
        <v>7</v>
      </c>
      <c r="AM16" s="424">
        <f t="shared" si="7"/>
        <v>31</v>
      </c>
      <c r="AN16" s="425"/>
      <c r="AO16" s="421">
        <v>169</v>
      </c>
      <c r="AP16" s="426">
        <f t="shared" si="8"/>
        <v>218</v>
      </c>
      <c r="AQ16" s="409">
        <f t="shared" si="9"/>
        <v>7.032258064516129</v>
      </c>
      <c r="AR16" s="360"/>
    </row>
    <row r="17" spans="1:45" ht="11.1" customHeight="1" x14ac:dyDescent="0.25">
      <c r="A17" s="345">
        <v>11</v>
      </c>
      <c r="B17" s="401"/>
      <c r="C17" s="410" t="s">
        <v>154</v>
      </c>
      <c r="D17" s="411" t="str">
        <f t="shared" si="11"/>
        <v>I</v>
      </c>
      <c r="E17" s="412"/>
      <c r="F17" s="413"/>
      <c r="G17" s="931"/>
      <c r="H17" s="418"/>
      <c r="I17" s="386">
        <v>7</v>
      </c>
      <c r="J17" s="387">
        <v>6</v>
      </c>
      <c r="K17" s="305">
        <v>5</v>
      </c>
      <c r="L17" s="305">
        <v>4</v>
      </c>
      <c r="M17" s="305">
        <v>12</v>
      </c>
      <c r="N17" s="305">
        <v>4</v>
      </c>
      <c r="O17" s="305">
        <v>11</v>
      </c>
      <c r="P17" s="305">
        <v>0</v>
      </c>
      <c r="Q17" s="834"/>
      <c r="R17" s="834"/>
      <c r="S17" s="834"/>
      <c r="T17" s="834"/>
      <c r="U17" s="834"/>
      <c r="V17" s="1010" t="s">
        <v>331</v>
      </c>
      <c r="W17" s="388">
        <f t="shared" si="1"/>
        <v>49</v>
      </c>
      <c r="X17" s="389">
        <f t="shared" si="2"/>
        <v>1.5</v>
      </c>
      <c r="Y17" s="390">
        <f t="shared" si="3"/>
        <v>9.1875</v>
      </c>
      <c r="Z17" s="391">
        <f t="shared" si="4"/>
        <v>9.1875</v>
      </c>
      <c r="AA17" s="392">
        <f t="shared" si="5"/>
        <v>9.1875</v>
      </c>
      <c r="AB17" s="393">
        <f t="shared" si="10"/>
        <v>2780</v>
      </c>
      <c r="AC17" s="394"/>
      <c r="AD17" s="395"/>
      <c r="AE17" s="396"/>
      <c r="AF17" s="396"/>
      <c r="AG17" s="396"/>
      <c r="AH17" s="396">
        <v>6</v>
      </c>
      <c r="AI17" s="395">
        <v>9</v>
      </c>
      <c r="AJ17" s="395">
        <v>2</v>
      </c>
      <c r="AK17" s="395">
        <v>12</v>
      </c>
      <c r="AL17" s="397">
        <f t="shared" si="6"/>
        <v>8</v>
      </c>
      <c r="AM17" s="398">
        <f t="shared" si="7"/>
        <v>37</v>
      </c>
      <c r="AN17" s="399">
        <v>1</v>
      </c>
      <c r="AO17" s="395">
        <v>162</v>
      </c>
      <c r="AP17" s="400">
        <f t="shared" si="8"/>
        <v>211</v>
      </c>
      <c r="AQ17" s="383">
        <f t="shared" si="9"/>
        <v>5.7027027027027026</v>
      </c>
      <c r="AR17" s="350"/>
      <c r="AS17" s="350"/>
    </row>
    <row r="18" spans="1:45" s="350" customFormat="1" ht="11.1" customHeight="1" x14ac:dyDescent="0.25">
      <c r="A18" s="345">
        <v>12</v>
      </c>
      <c r="B18" s="401"/>
      <c r="C18" s="429" t="s">
        <v>227</v>
      </c>
      <c r="D18" s="430" t="str">
        <f t="shared" si="11"/>
        <v/>
      </c>
      <c r="E18" s="431"/>
      <c r="F18" s="432"/>
      <c r="G18" s="888"/>
      <c r="H18" s="433"/>
      <c r="I18" s="386">
        <v>5</v>
      </c>
      <c r="J18" s="387"/>
      <c r="K18" s="305"/>
      <c r="L18" s="305">
        <v>8</v>
      </c>
      <c r="M18" s="305">
        <v>3</v>
      </c>
      <c r="N18" s="305">
        <v>16</v>
      </c>
      <c r="O18" s="305">
        <v>6</v>
      </c>
      <c r="P18" s="305"/>
      <c r="Q18" s="834"/>
      <c r="R18" s="834"/>
      <c r="S18" s="834"/>
      <c r="T18" s="834"/>
      <c r="U18" s="834"/>
      <c r="V18" s="1010" t="s">
        <v>331</v>
      </c>
      <c r="W18" s="388">
        <f t="shared" si="1"/>
        <v>38</v>
      </c>
      <c r="X18" s="389">
        <f t="shared" si="2"/>
        <v>1.2</v>
      </c>
      <c r="Y18" s="390">
        <f t="shared" si="3"/>
        <v>9.120000000000001</v>
      </c>
      <c r="Z18" s="391">
        <f t="shared" si="4"/>
        <v>9.120000000000001</v>
      </c>
      <c r="AA18" s="392">
        <f t="shared" si="5"/>
        <v>9.120000000000001</v>
      </c>
      <c r="AB18" s="393">
        <f t="shared" si="10"/>
        <v>2760</v>
      </c>
      <c r="AC18" s="394"/>
      <c r="AD18" s="395"/>
      <c r="AE18" s="396"/>
      <c r="AF18" s="396"/>
      <c r="AG18" s="396"/>
      <c r="AH18" s="396"/>
      <c r="AI18" s="395"/>
      <c r="AJ18" s="395">
        <v>5</v>
      </c>
      <c r="AK18" s="395">
        <v>9</v>
      </c>
      <c r="AL18" s="397">
        <f t="shared" si="6"/>
        <v>5</v>
      </c>
      <c r="AM18" s="398">
        <f t="shared" si="7"/>
        <v>19</v>
      </c>
      <c r="AN18" s="399"/>
      <c r="AO18" s="395">
        <v>97</v>
      </c>
      <c r="AP18" s="400">
        <f t="shared" si="8"/>
        <v>135</v>
      </c>
      <c r="AQ18" s="383">
        <f t="shared" si="9"/>
        <v>7.1052631578947372</v>
      </c>
    </row>
    <row r="19" spans="1:45" s="415" customFormat="1" ht="11.1" customHeight="1" x14ac:dyDescent="0.25">
      <c r="A19" s="345">
        <v>13</v>
      </c>
      <c r="B19" s="824"/>
      <c r="C19" s="1283" t="s">
        <v>148</v>
      </c>
      <c r="D19" s="1284" t="str">
        <f t="shared" si="11"/>
        <v>V</v>
      </c>
      <c r="E19" s="1285"/>
      <c r="F19" s="1286" t="s">
        <v>320</v>
      </c>
      <c r="G19" s="931"/>
      <c r="H19" s="1287"/>
      <c r="I19" s="419">
        <v>8</v>
      </c>
      <c r="J19" s="1288">
        <v>10</v>
      </c>
      <c r="K19" s="1289">
        <v>1</v>
      </c>
      <c r="L19" s="1289">
        <v>3</v>
      </c>
      <c r="M19" s="1289">
        <v>6</v>
      </c>
      <c r="N19" s="1289">
        <v>13</v>
      </c>
      <c r="O19" s="1289"/>
      <c r="P19" s="1289">
        <v>2</v>
      </c>
      <c r="Q19" s="1290"/>
      <c r="R19" s="1290"/>
      <c r="S19" s="1290"/>
      <c r="T19" s="1290"/>
      <c r="U19" s="1290"/>
      <c r="V19" s="1291" t="s">
        <v>331</v>
      </c>
      <c r="W19" s="1324">
        <f t="shared" si="1"/>
        <v>43</v>
      </c>
      <c r="X19" s="1325">
        <f t="shared" si="2"/>
        <v>1.4</v>
      </c>
      <c r="Y19" s="1326">
        <f t="shared" si="3"/>
        <v>8.6</v>
      </c>
      <c r="Z19" s="1327">
        <f t="shared" si="4"/>
        <v>8.6</v>
      </c>
      <c r="AA19" s="1328">
        <f t="shared" si="5"/>
        <v>8.6</v>
      </c>
      <c r="AB19" s="393">
        <f t="shared" si="10"/>
        <v>2600</v>
      </c>
      <c r="AC19" s="1296"/>
      <c r="AD19" s="1297">
        <v>2</v>
      </c>
      <c r="AE19" s="1298">
        <v>5</v>
      </c>
      <c r="AF19" s="1298">
        <v>4</v>
      </c>
      <c r="AG19" s="1298"/>
      <c r="AH19" s="1298">
        <v>6</v>
      </c>
      <c r="AI19" s="1297">
        <v>13</v>
      </c>
      <c r="AJ19" s="1297">
        <v>12</v>
      </c>
      <c r="AK19" s="1297">
        <v>12</v>
      </c>
      <c r="AL19" s="1299">
        <f t="shared" si="6"/>
        <v>7</v>
      </c>
      <c r="AM19" s="1300">
        <f t="shared" si="7"/>
        <v>61</v>
      </c>
      <c r="AN19" s="1301">
        <v>5</v>
      </c>
      <c r="AO19" s="1297">
        <v>389</v>
      </c>
      <c r="AP19" s="1302">
        <f t="shared" si="8"/>
        <v>432</v>
      </c>
      <c r="AQ19" s="409">
        <f t="shared" si="9"/>
        <v>7.081967213114754</v>
      </c>
      <c r="AR19" s="350"/>
      <c r="AS19" s="350"/>
    </row>
    <row r="20" spans="1:45" s="415" customFormat="1" ht="11.1" customHeight="1" x14ac:dyDescent="0.25">
      <c r="A20" s="345">
        <v>14</v>
      </c>
      <c r="B20" s="401"/>
      <c r="C20" s="402" t="s">
        <v>157</v>
      </c>
      <c r="D20" s="403" t="str">
        <f t="shared" si="11"/>
        <v>VI</v>
      </c>
      <c r="E20" s="404"/>
      <c r="F20" s="405" t="s">
        <v>176</v>
      </c>
      <c r="G20" s="888"/>
      <c r="H20" s="418"/>
      <c r="I20" s="386"/>
      <c r="J20" s="387">
        <v>5</v>
      </c>
      <c r="K20" s="305"/>
      <c r="L20" s="305"/>
      <c r="M20" s="305">
        <v>7</v>
      </c>
      <c r="N20" s="305"/>
      <c r="O20" s="305">
        <v>12</v>
      </c>
      <c r="P20" s="305">
        <v>7</v>
      </c>
      <c r="Q20" s="834"/>
      <c r="R20" s="834"/>
      <c r="S20" s="834"/>
      <c r="T20" s="834"/>
      <c r="U20" s="834"/>
      <c r="V20" s="1010" t="s">
        <v>331</v>
      </c>
      <c r="W20" s="388">
        <f t="shared" si="1"/>
        <v>31</v>
      </c>
      <c r="X20" s="389">
        <f t="shared" si="2"/>
        <v>1.1000000000000001</v>
      </c>
      <c r="Y20" s="390">
        <f t="shared" si="3"/>
        <v>8.5250000000000004</v>
      </c>
      <c r="Z20" s="391">
        <f t="shared" si="4"/>
        <v>8.5250000000000004</v>
      </c>
      <c r="AA20" s="392">
        <f t="shared" si="5"/>
        <v>8.6</v>
      </c>
      <c r="AB20" s="393">
        <f t="shared" si="10"/>
        <v>2600</v>
      </c>
      <c r="AC20" s="394"/>
      <c r="AD20" s="395">
        <v>3</v>
      </c>
      <c r="AE20" s="396">
        <v>6</v>
      </c>
      <c r="AF20" s="396">
        <v>2</v>
      </c>
      <c r="AG20" s="396">
        <v>8</v>
      </c>
      <c r="AH20" s="396">
        <v>6</v>
      </c>
      <c r="AI20" s="395">
        <v>7</v>
      </c>
      <c r="AJ20" s="395">
        <v>5</v>
      </c>
      <c r="AK20" s="395">
        <v>6</v>
      </c>
      <c r="AL20" s="397">
        <f t="shared" si="6"/>
        <v>4</v>
      </c>
      <c r="AM20" s="398">
        <f t="shared" si="7"/>
        <v>47</v>
      </c>
      <c r="AN20" s="399">
        <v>6</v>
      </c>
      <c r="AO20" s="395">
        <v>344</v>
      </c>
      <c r="AP20" s="400">
        <f t="shared" si="8"/>
        <v>375</v>
      </c>
      <c r="AQ20" s="383">
        <f t="shared" si="9"/>
        <v>7.9787234042553195</v>
      </c>
      <c r="AR20" s="350"/>
      <c r="AS20" s="350"/>
    </row>
    <row r="21" spans="1:45" s="415" customFormat="1" ht="11.1" customHeight="1" x14ac:dyDescent="0.25">
      <c r="A21" s="345">
        <v>15</v>
      </c>
      <c r="B21" s="823"/>
      <c r="C21" s="1013" t="s">
        <v>147</v>
      </c>
      <c r="D21" s="1014" t="str">
        <f t="shared" si="11"/>
        <v>X</v>
      </c>
      <c r="E21" s="1015" t="s">
        <v>320</v>
      </c>
      <c r="F21" s="1061" t="s">
        <v>176</v>
      </c>
      <c r="G21" s="931"/>
      <c r="H21" s="1016"/>
      <c r="I21" s="1062">
        <v>2</v>
      </c>
      <c r="J21" s="1063">
        <v>17</v>
      </c>
      <c r="K21" s="1064">
        <v>14</v>
      </c>
      <c r="L21" s="1065">
        <v>1</v>
      </c>
      <c r="M21" s="1065">
        <v>1</v>
      </c>
      <c r="N21" s="1065">
        <v>0</v>
      </c>
      <c r="O21" s="1065">
        <v>1</v>
      </c>
      <c r="P21" s="1065"/>
      <c r="Q21" s="1066"/>
      <c r="R21" s="1066"/>
      <c r="S21" s="1066"/>
      <c r="T21" s="1066"/>
      <c r="U21" s="1066"/>
      <c r="V21" s="1067" t="s">
        <v>331</v>
      </c>
      <c r="W21" s="1292">
        <f t="shared" si="1"/>
        <v>36</v>
      </c>
      <c r="X21" s="438">
        <f t="shared" si="2"/>
        <v>1.4</v>
      </c>
      <c r="Y21" s="1293">
        <f t="shared" si="3"/>
        <v>7.2</v>
      </c>
      <c r="Z21" s="1294">
        <f t="shared" si="4"/>
        <v>7.2</v>
      </c>
      <c r="AA21" s="1295">
        <f t="shared" si="5"/>
        <v>8.6</v>
      </c>
      <c r="AB21" s="393">
        <f t="shared" si="10"/>
        <v>2600</v>
      </c>
      <c r="AC21" s="1068"/>
      <c r="AD21" s="1069"/>
      <c r="AE21" s="1070">
        <v>3</v>
      </c>
      <c r="AF21" s="1070">
        <v>7</v>
      </c>
      <c r="AG21" s="1070">
        <v>10</v>
      </c>
      <c r="AH21" s="1070">
        <v>6</v>
      </c>
      <c r="AI21" s="1069">
        <v>5</v>
      </c>
      <c r="AJ21" s="1069">
        <v>10</v>
      </c>
      <c r="AK21" s="1069">
        <v>12</v>
      </c>
      <c r="AL21" s="1071">
        <f t="shared" si="6"/>
        <v>7</v>
      </c>
      <c r="AM21" s="1072">
        <f t="shared" si="7"/>
        <v>60</v>
      </c>
      <c r="AN21" s="1073">
        <v>10</v>
      </c>
      <c r="AO21" s="1069">
        <v>426</v>
      </c>
      <c r="AP21" s="1074">
        <f t="shared" si="8"/>
        <v>462</v>
      </c>
      <c r="AQ21" s="409">
        <f t="shared" si="9"/>
        <v>7.7</v>
      </c>
      <c r="AS21" s="350"/>
    </row>
    <row r="22" spans="1:45" s="415" customFormat="1" ht="11.1" customHeight="1" x14ac:dyDescent="0.25">
      <c r="A22" s="345">
        <v>16</v>
      </c>
      <c r="B22" s="401"/>
      <c r="C22" s="429" t="s">
        <v>50</v>
      </c>
      <c r="D22" s="430" t="str">
        <f t="shared" si="11"/>
        <v/>
      </c>
      <c r="E22" s="431"/>
      <c r="F22" s="432"/>
      <c r="G22" s="931"/>
      <c r="H22" s="418"/>
      <c r="I22" s="386"/>
      <c r="J22" s="387">
        <v>3</v>
      </c>
      <c r="K22" s="305">
        <v>0</v>
      </c>
      <c r="L22" s="305"/>
      <c r="M22" s="305">
        <v>2</v>
      </c>
      <c r="N22" s="305">
        <v>7</v>
      </c>
      <c r="O22" s="305"/>
      <c r="P22" s="305">
        <v>13</v>
      </c>
      <c r="Q22" s="834"/>
      <c r="R22" s="834"/>
      <c r="S22" s="834"/>
      <c r="T22" s="834"/>
      <c r="U22" s="834"/>
      <c r="V22" s="1010" t="s">
        <v>331</v>
      </c>
      <c r="W22" s="388">
        <f t="shared" si="1"/>
        <v>25</v>
      </c>
      <c r="X22" s="389">
        <f t="shared" si="2"/>
        <v>1.2</v>
      </c>
      <c r="Y22" s="979">
        <f t="shared" si="3"/>
        <v>6</v>
      </c>
      <c r="Z22" s="391">
        <f t="shared" si="4"/>
        <v>6</v>
      </c>
      <c r="AA22" s="392">
        <f t="shared" si="5"/>
        <v>8.6</v>
      </c>
      <c r="AB22" s="393">
        <f t="shared" si="10"/>
        <v>2600</v>
      </c>
      <c r="AC22" s="394"/>
      <c r="AD22" s="395"/>
      <c r="AE22" s="396">
        <v>2</v>
      </c>
      <c r="AF22" s="396">
        <v>4</v>
      </c>
      <c r="AG22" s="396">
        <v>3</v>
      </c>
      <c r="AH22" s="396">
        <v>4</v>
      </c>
      <c r="AI22" s="395">
        <v>7</v>
      </c>
      <c r="AJ22" s="395">
        <v>9</v>
      </c>
      <c r="AK22" s="395">
        <v>6</v>
      </c>
      <c r="AL22" s="397">
        <f t="shared" si="6"/>
        <v>5</v>
      </c>
      <c r="AM22" s="398">
        <f t="shared" si="7"/>
        <v>40</v>
      </c>
      <c r="AN22" s="399"/>
      <c r="AO22" s="395">
        <v>224</v>
      </c>
      <c r="AP22" s="400">
        <f t="shared" si="8"/>
        <v>249</v>
      </c>
      <c r="AQ22" s="383">
        <f t="shared" si="9"/>
        <v>6.2249999999999996</v>
      </c>
      <c r="AS22" s="350"/>
    </row>
    <row r="23" spans="1:45" s="350" customFormat="1" ht="11.1" customHeight="1" x14ac:dyDescent="0.25">
      <c r="A23" s="345">
        <v>17</v>
      </c>
      <c r="B23" s="401"/>
      <c r="C23" s="429" t="s">
        <v>237</v>
      </c>
      <c r="D23" s="430"/>
      <c r="E23" s="989"/>
      <c r="F23" s="464"/>
      <c r="G23" s="931"/>
      <c r="H23" s="418"/>
      <c r="I23" s="386"/>
      <c r="J23" s="387">
        <v>0</v>
      </c>
      <c r="K23" s="305"/>
      <c r="L23" s="305"/>
      <c r="M23" s="305"/>
      <c r="N23" s="305">
        <v>3</v>
      </c>
      <c r="O23" s="305"/>
      <c r="P23" s="305">
        <v>11</v>
      </c>
      <c r="Q23" s="834"/>
      <c r="R23" s="834"/>
      <c r="S23" s="834"/>
      <c r="T23" s="834"/>
      <c r="U23" s="834"/>
      <c r="V23" s="1010" t="s">
        <v>331</v>
      </c>
      <c r="W23" s="388">
        <f t="shared" si="1"/>
        <v>14</v>
      </c>
      <c r="X23" s="389">
        <f t="shared" si="2"/>
        <v>1</v>
      </c>
      <c r="Y23" s="979">
        <f t="shared" si="3"/>
        <v>4.666666666666667</v>
      </c>
      <c r="Z23" s="391">
        <f t="shared" si="4"/>
        <v>4.666666666666667</v>
      </c>
      <c r="AA23" s="392">
        <f t="shared" si="5"/>
        <v>8.6</v>
      </c>
      <c r="AB23" s="393">
        <f t="shared" si="10"/>
        <v>2600</v>
      </c>
      <c r="AC23" s="394"/>
      <c r="AD23" s="395"/>
      <c r="AE23" s="396"/>
      <c r="AF23" s="396"/>
      <c r="AG23" s="396"/>
      <c r="AH23" s="396"/>
      <c r="AI23" s="395"/>
      <c r="AJ23" s="395">
        <v>1</v>
      </c>
      <c r="AK23" s="395">
        <v>2</v>
      </c>
      <c r="AL23" s="397">
        <f t="shared" si="6"/>
        <v>3</v>
      </c>
      <c r="AM23" s="398">
        <f t="shared" si="7"/>
        <v>6</v>
      </c>
      <c r="AN23" s="399"/>
      <c r="AO23" s="395">
        <v>13</v>
      </c>
      <c r="AP23" s="400">
        <f t="shared" si="8"/>
        <v>27</v>
      </c>
      <c r="AQ23" s="383">
        <f t="shared" si="9"/>
        <v>4.5</v>
      </c>
    </row>
    <row r="24" spans="1:45" s="350" customFormat="1" ht="11.1" customHeight="1" thickBot="1" x14ac:dyDescent="0.3">
      <c r="A24" s="345">
        <v>18</v>
      </c>
      <c r="B24" s="401"/>
      <c r="C24" s="1317" t="s">
        <v>238</v>
      </c>
      <c r="D24" s="1318" t="str">
        <f>ROMAN(AN24,0)</f>
        <v>I</v>
      </c>
      <c r="E24" s="1319"/>
      <c r="F24" s="1320"/>
      <c r="G24" s="1321"/>
      <c r="H24" s="433"/>
      <c r="I24" s="1029">
        <v>6</v>
      </c>
      <c r="J24" s="1030">
        <v>1</v>
      </c>
      <c r="K24" s="1031"/>
      <c r="L24" s="1031">
        <v>2</v>
      </c>
      <c r="M24" s="1031">
        <v>0</v>
      </c>
      <c r="N24" s="1031">
        <v>10</v>
      </c>
      <c r="O24" s="1031">
        <v>2</v>
      </c>
      <c r="P24" s="1031"/>
      <c r="Q24" s="1032"/>
      <c r="R24" s="1032"/>
      <c r="S24" s="1032"/>
      <c r="T24" s="1032"/>
      <c r="U24" s="1032"/>
      <c r="V24" s="1316" t="s">
        <v>331</v>
      </c>
      <c r="W24" s="1033">
        <f t="shared" si="1"/>
        <v>21</v>
      </c>
      <c r="X24" s="1034">
        <f t="shared" si="2"/>
        <v>1.3</v>
      </c>
      <c r="Y24" s="1048">
        <f t="shared" si="3"/>
        <v>4.55</v>
      </c>
      <c r="Z24" s="1036">
        <f t="shared" si="4"/>
        <v>4.55</v>
      </c>
      <c r="AA24" s="1037">
        <f t="shared" si="5"/>
        <v>8.6</v>
      </c>
      <c r="AB24" s="393">
        <f t="shared" si="10"/>
        <v>2600</v>
      </c>
      <c r="AC24" s="1039"/>
      <c r="AD24" s="1040"/>
      <c r="AE24" s="1041"/>
      <c r="AF24" s="1041"/>
      <c r="AG24" s="1041"/>
      <c r="AH24" s="1041"/>
      <c r="AI24" s="1040"/>
      <c r="AJ24" s="1040">
        <v>1</v>
      </c>
      <c r="AK24" s="1040">
        <v>10</v>
      </c>
      <c r="AL24" s="1042">
        <f t="shared" si="6"/>
        <v>6</v>
      </c>
      <c r="AM24" s="1043">
        <f t="shared" si="7"/>
        <v>17</v>
      </c>
      <c r="AN24" s="1044">
        <v>1</v>
      </c>
      <c r="AO24" s="1040">
        <v>93</v>
      </c>
      <c r="AP24" s="1045">
        <f t="shared" si="8"/>
        <v>114</v>
      </c>
      <c r="AQ24" s="1046">
        <f t="shared" si="9"/>
        <v>6.7058823529411766</v>
      </c>
    </row>
    <row r="25" spans="1:45" s="350" customFormat="1" ht="11.1" customHeight="1" x14ac:dyDescent="0.25">
      <c r="A25" s="345">
        <v>19</v>
      </c>
      <c r="B25" s="401"/>
      <c r="C25" s="975" t="s">
        <v>249</v>
      </c>
      <c r="D25" s="976" t="str">
        <f>ROMAN(AN25,0)</f>
        <v>II</v>
      </c>
      <c r="E25" s="977"/>
      <c r="F25" s="978"/>
      <c r="G25" s="1311"/>
      <c r="H25" s="433"/>
      <c r="I25" s="837"/>
      <c r="J25" s="838"/>
      <c r="K25" s="839"/>
      <c r="L25" s="1312">
        <v>18</v>
      </c>
      <c r="M25" s="839"/>
      <c r="N25" s="839"/>
      <c r="O25" s="839">
        <v>13</v>
      </c>
      <c r="P25" s="839"/>
      <c r="Q25" s="1307"/>
      <c r="R25" s="1307"/>
      <c r="S25" s="1307"/>
      <c r="T25" s="1307"/>
      <c r="U25" s="1307"/>
      <c r="V25" s="1279" t="s">
        <v>339</v>
      </c>
      <c r="W25" s="932">
        <f t="shared" si="1"/>
        <v>31</v>
      </c>
      <c r="X25" s="933">
        <f t="shared" si="2"/>
        <v>0.89999999999999991</v>
      </c>
      <c r="Y25" s="1282">
        <f t="shared" si="3"/>
        <v>13.95</v>
      </c>
      <c r="Z25" s="935" t="str">
        <f t="shared" si="4"/>
        <v>-</v>
      </c>
      <c r="AA25" s="936" t="str">
        <f t="shared" si="5"/>
        <v>-</v>
      </c>
      <c r="AB25" s="1028" t="str">
        <f t="shared" ref="AB25:AB33" si="12">IF((V25="x"),(AB$3/SUMIF(X$7:X$64,"&gt;=1",Y$7:Y$64)*AA25),"-")</f>
        <v>-</v>
      </c>
      <c r="AC25" s="840"/>
      <c r="AD25" s="841"/>
      <c r="AE25" s="842"/>
      <c r="AF25" s="842"/>
      <c r="AG25" s="842"/>
      <c r="AH25" s="842"/>
      <c r="AI25" s="841"/>
      <c r="AJ25" s="841">
        <v>3</v>
      </c>
      <c r="AK25" s="841">
        <v>9</v>
      </c>
      <c r="AL25" s="843">
        <f t="shared" si="6"/>
        <v>2</v>
      </c>
      <c r="AM25" s="844">
        <f t="shared" si="7"/>
        <v>14</v>
      </c>
      <c r="AN25" s="845">
        <v>2</v>
      </c>
      <c r="AO25" s="841">
        <v>79</v>
      </c>
      <c r="AP25" s="846">
        <f t="shared" si="8"/>
        <v>110</v>
      </c>
      <c r="AQ25" s="457">
        <f t="shared" si="9"/>
        <v>7.8571428571428568</v>
      </c>
    </row>
    <row r="26" spans="1:45" s="350" customFormat="1" ht="11.1" customHeight="1" x14ac:dyDescent="0.25">
      <c r="A26" s="345">
        <v>20</v>
      </c>
      <c r="B26" s="384"/>
      <c r="C26" s="429" t="s">
        <v>52</v>
      </c>
      <c r="D26" s="458" t="str">
        <f>ROMAN(AN26,0)</f>
        <v/>
      </c>
      <c r="E26" s="459"/>
      <c r="F26" s="855"/>
      <c r="G26" s="889"/>
      <c r="H26" s="433"/>
      <c r="I26" s="386"/>
      <c r="J26" s="387"/>
      <c r="K26" s="305"/>
      <c r="L26" s="1009"/>
      <c r="M26" s="305"/>
      <c r="N26" s="305">
        <v>11</v>
      </c>
      <c r="O26" s="305">
        <v>9</v>
      </c>
      <c r="P26" s="305"/>
      <c r="Q26" s="834"/>
      <c r="R26" s="834"/>
      <c r="S26" s="834"/>
      <c r="T26" s="834"/>
      <c r="U26" s="834"/>
      <c r="V26" s="1279" t="s">
        <v>339</v>
      </c>
      <c r="W26" s="388">
        <f t="shared" si="1"/>
        <v>20</v>
      </c>
      <c r="X26" s="389">
        <f t="shared" si="2"/>
        <v>0.89999999999999991</v>
      </c>
      <c r="Y26" s="979">
        <f t="shared" si="3"/>
        <v>9</v>
      </c>
      <c r="Z26" s="391" t="str">
        <f t="shared" si="4"/>
        <v>-</v>
      </c>
      <c r="AA26" s="392" t="str">
        <f t="shared" si="5"/>
        <v>-</v>
      </c>
      <c r="AB26" s="393" t="str">
        <f t="shared" si="12"/>
        <v>-</v>
      </c>
      <c r="AC26" s="394"/>
      <c r="AD26" s="395"/>
      <c r="AE26" s="396"/>
      <c r="AF26" s="396"/>
      <c r="AG26" s="396"/>
      <c r="AH26" s="396"/>
      <c r="AI26" s="395"/>
      <c r="AJ26" s="395"/>
      <c r="AK26" s="395"/>
      <c r="AL26" s="397">
        <f t="shared" si="6"/>
        <v>2</v>
      </c>
      <c r="AM26" s="398">
        <f t="shared" si="7"/>
        <v>2</v>
      </c>
      <c r="AN26" s="399"/>
      <c r="AO26" s="395">
        <v>0</v>
      </c>
      <c r="AP26" s="400">
        <f t="shared" si="8"/>
        <v>20</v>
      </c>
      <c r="AQ26" s="383">
        <f t="shared" si="9"/>
        <v>10</v>
      </c>
    </row>
    <row r="27" spans="1:45" s="350" customFormat="1" ht="11.1" customHeight="1" x14ac:dyDescent="0.25">
      <c r="A27" s="345">
        <v>21</v>
      </c>
      <c r="B27" s="401"/>
      <c r="C27" s="416" t="s">
        <v>69</v>
      </c>
      <c r="D27" s="518" t="str">
        <f>ROMAN(AN27,0)</f>
        <v/>
      </c>
      <c r="E27" s="996"/>
      <c r="F27" s="1280"/>
      <c r="G27" s="1314"/>
      <c r="H27" s="418"/>
      <c r="I27" s="419">
        <v>3</v>
      </c>
      <c r="J27" s="307"/>
      <c r="K27" s="306"/>
      <c r="L27" s="306"/>
      <c r="M27" s="306"/>
      <c r="N27" s="306"/>
      <c r="O27" s="306"/>
      <c r="P27" s="306">
        <v>3</v>
      </c>
      <c r="Q27" s="835"/>
      <c r="R27" s="835"/>
      <c r="S27" s="835"/>
      <c r="T27" s="835"/>
      <c r="U27" s="835"/>
      <c r="V27" s="1279" t="s">
        <v>339</v>
      </c>
      <c r="W27" s="437">
        <f t="shared" si="1"/>
        <v>6</v>
      </c>
      <c r="X27" s="438">
        <f t="shared" si="2"/>
        <v>0.89999999999999991</v>
      </c>
      <c r="Y27" s="1315">
        <f t="shared" si="3"/>
        <v>2.6999999999999997</v>
      </c>
      <c r="Z27" s="440" t="str">
        <f t="shared" si="4"/>
        <v>-</v>
      </c>
      <c r="AA27" s="441" t="str">
        <f t="shared" si="5"/>
        <v>-</v>
      </c>
      <c r="AB27" s="442" t="str">
        <f t="shared" si="12"/>
        <v>-</v>
      </c>
      <c r="AC27" s="420"/>
      <c r="AD27" s="421"/>
      <c r="AE27" s="422"/>
      <c r="AF27" s="422">
        <v>1</v>
      </c>
      <c r="AG27" s="422">
        <v>3</v>
      </c>
      <c r="AH27" s="422">
        <v>4</v>
      </c>
      <c r="AI27" s="421">
        <v>4</v>
      </c>
      <c r="AJ27" s="421"/>
      <c r="AK27" s="421">
        <v>2</v>
      </c>
      <c r="AL27" s="423">
        <f t="shared" si="6"/>
        <v>2</v>
      </c>
      <c r="AM27" s="424">
        <f t="shared" si="7"/>
        <v>16</v>
      </c>
      <c r="AN27" s="425"/>
      <c r="AO27" s="421">
        <v>65</v>
      </c>
      <c r="AP27" s="426">
        <f t="shared" si="8"/>
        <v>71</v>
      </c>
      <c r="AQ27" s="409">
        <f t="shared" si="9"/>
        <v>4.4375</v>
      </c>
    </row>
    <row r="28" spans="1:45" s="350" customFormat="1" ht="11.1" customHeight="1" thickBot="1" x14ac:dyDescent="0.3">
      <c r="A28" s="345">
        <v>22</v>
      </c>
      <c r="B28" s="401"/>
      <c r="C28" s="1049" t="s">
        <v>344</v>
      </c>
      <c r="D28" s="1050"/>
      <c r="E28" s="1052"/>
      <c r="F28" s="1322"/>
      <c r="G28" s="1047"/>
      <c r="H28" s="418"/>
      <c r="I28" s="1029"/>
      <c r="J28" s="1030"/>
      <c r="K28" s="1031"/>
      <c r="L28" s="1031">
        <v>0</v>
      </c>
      <c r="M28" s="1031"/>
      <c r="N28" s="1031"/>
      <c r="O28" s="1031">
        <v>0</v>
      </c>
      <c r="P28" s="1031"/>
      <c r="Q28" s="1032"/>
      <c r="R28" s="1032"/>
      <c r="S28" s="1032"/>
      <c r="T28" s="1032"/>
      <c r="U28" s="1032"/>
      <c r="V28" s="1051" t="s">
        <v>339</v>
      </c>
      <c r="W28" s="1033">
        <f t="shared" si="1"/>
        <v>0</v>
      </c>
      <c r="X28" s="1034">
        <f t="shared" si="2"/>
        <v>0.89999999999999991</v>
      </c>
      <c r="Y28" s="1048">
        <f t="shared" si="3"/>
        <v>0</v>
      </c>
      <c r="Z28" s="1036" t="str">
        <f t="shared" si="4"/>
        <v>-</v>
      </c>
      <c r="AA28" s="1037" t="str">
        <f t="shared" si="5"/>
        <v>-</v>
      </c>
      <c r="AB28" s="1038" t="str">
        <f t="shared" si="12"/>
        <v>-</v>
      </c>
      <c r="AC28" s="1039"/>
      <c r="AD28" s="1040"/>
      <c r="AE28" s="1041"/>
      <c r="AF28" s="1041"/>
      <c r="AG28" s="1041"/>
      <c r="AH28" s="1041"/>
      <c r="AI28" s="1040"/>
      <c r="AJ28" s="1040"/>
      <c r="AK28" s="1040"/>
      <c r="AL28" s="1042">
        <f t="shared" si="6"/>
        <v>2</v>
      </c>
      <c r="AM28" s="1043">
        <f t="shared" si="7"/>
        <v>2</v>
      </c>
      <c r="AN28" s="1044"/>
      <c r="AO28" s="1040">
        <v>0</v>
      </c>
      <c r="AP28" s="1045">
        <f t="shared" si="8"/>
        <v>0</v>
      </c>
      <c r="AQ28" s="1046">
        <f t="shared" si="9"/>
        <v>0</v>
      </c>
    </row>
    <row r="29" spans="1:45" s="350" customFormat="1" ht="11.1" customHeight="1" x14ac:dyDescent="0.25">
      <c r="A29" s="345">
        <v>23</v>
      </c>
      <c r="B29" s="436"/>
      <c r="C29" s="1303" t="s">
        <v>68</v>
      </c>
      <c r="D29" s="1304" t="str">
        <f>ROMAN(AN29,0)</f>
        <v/>
      </c>
      <c r="E29" s="1305"/>
      <c r="F29" s="1306"/>
      <c r="G29" s="836"/>
      <c r="H29" s="418"/>
      <c r="I29" s="837"/>
      <c r="J29" s="838"/>
      <c r="K29" s="839"/>
      <c r="L29" s="839"/>
      <c r="M29" s="839"/>
      <c r="N29" s="839">
        <v>8</v>
      </c>
      <c r="O29" s="839"/>
      <c r="P29" s="839"/>
      <c r="Q29" s="1307"/>
      <c r="R29" s="1307"/>
      <c r="S29" s="1307"/>
      <c r="T29" s="1307"/>
      <c r="U29" s="1307"/>
      <c r="V29" s="1281" t="s">
        <v>339</v>
      </c>
      <c r="W29" s="932">
        <f t="shared" si="1"/>
        <v>8</v>
      </c>
      <c r="X29" s="933">
        <f t="shared" si="2"/>
        <v>0.79999999999999993</v>
      </c>
      <c r="Y29" s="1282">
        <f t="shared" si="3"/>
        <v>6.3999999999999995</v>
      </c>
      <c r="Z29" s="935" t="str">
        <f t="shared" si="4"/>
        <v>-</v>
      </c>
      <c r="AA29" s="936" t="str">
        <f t="shared" si="5"/>
        <v>-</v>
      </c>
      <c r="AB29" s="937" t="str">
        <f t="shared" si="12"/>
        <v>-</v>
      </c>
      <c r="AC29" s="840"/>
      <c r="AD29" s="841"/>
      <c r="AE29" s="842"/>
      <c r="AF29" s="842">
        <v>2</v>
      </c>
      <c r="AG29" s="842">
        <v>1</v>
      </c>
      <c r="AH29" s="842">
        <v>1</v>
      </c>
      <c r="AI29" s="841"/>
      <c r="AJ29" s="841">
        <v>2</v>
      </c>
      <c r="AK29" s="841">
        <v>1</v>
      </c>
      <c r="AL29" s="843">
        <f t="shared" si="6"/>
        <v>1</v>
      </c>
      <c r="AM29" s="844">
        <f t="shared" si="7"/>
        <v>8</v>
      </c>
      <c r="AN29" s="845"/>
      <c r="AO29" s="841">
        <v>28</v>
      </c>
      <c r="AP29" s="846">
        <f t="shared" si="8"/>
        <v>36</v>
      </c>
      <c r="AQ29" s="457">
        <f t="shared" si="9"/>
        <v>4.5</v>
      </c>
    </row>
    <row r="30" spans="1:45" s="350" customFormat="1" ht="11.1" customHeight="1" x14ac:dyDescent="0.25">
      <c r="A30" s="345">
        <v>24</v>
      </c>
      <c r="B30" s="401"/>
      <c r="C30" s="429" t="s">
        <v>142</v>
      </c>
      <c r="D30" s="458" t="str">
        <f>ROMAN(AN30,0)</f>
        <v/>
      </c>
      <c r="E30" s="459"/>
      <c r="F30" s="855"/>
      <c r="G30" s="476"/>
      <c r="H30" s="418"/>
      <c r="I30" s="386"/>
      <c r="J30" s="387"/>
      <c r="K30" s="305"/>
      <c r="L30" s="305"/>
      <c r="M30" s="305"/>
      <c r="N30" s="305">
        <v>5</v>
      </c>
      <c r="O30" s="305"/>
      <c r="P30" s="305"/>
      <c r="Q30" s="834"/>
      <c r="R30" s="834"/>
      <c r="S30" s="834"/>
      <c r="T30" s="834"/>
      <c r="U30" s="834"/>
      <c r="V30" s="1017" t="s">
        <v>339</v>
      </c>
      <c r="W30" s="388">
        <f t="shared" si="1"/>
        <v>5</v>
      </c>
      <c r="X30" s="389">
        <f t="shared" si="2"/>
        <v>0.79999999999999993</v>
      </c>
      <c r="Y30" s="979">
        <f t="shared" si="3"/>
        <v>3.9999999999999996</v>
      </c>
      <c r="Z30" s="391" t="str">
        <f t="shared" si="4"/>
        <v>-</v>
      </c>
      <c r="AA30" s="392" t="str">
        <f t="shared" si="5"/>
        <v>-</v>
      </c>
      <c r="AB30" s="393" t="str">
        <f t="shared" si="12"/>
        <v>-</v>
      </c>
      <c r="AC30" s="394"/>
      <c r="AD30" s="395"/>
      <c r="AE30" s="396"/>
      <c r="AF30" s="396"/>
      <c r="AG30" s="396"/>
      <c r="AH30" s="396"/>
      <c r="AI30" s="395">
        <v>1</v>
      </c>
      <c r="AJ30" s="395">
        <v>3</v>
      </c>
      <c r="AK30" s="395"/>
      <c r="AL30" s="397">
        <f t="shared" si="6"/>
        <v>1</v>
      </c>
      <c r="AM30" s="398">
        <f t="shared" si="7"/>
        <v>5</v>
      </c>
      <c r="AN30" s="399"/>
      <c r="AO30" s="395">
        <v>19</v>
      </c>
      <c r="AP30" s="400">
        <f t="shared" si="8"/>
        <v>24</v>
      </c>
      <c r="AQ30" s="383">
        <f t="shared" si="9"/>
        <v>4.8</v>
      </c>
    </row>
    <row r="31" spans="1:45" s="350" customFormat="1" ht="11.1" customHeight="1" x14ac:dyDescent="0.25">
      <c r="A31" s="345">
        <v>25</v>
      </c>
      <c r="B31" s="401"/>
      <c r="C31" s="434" t="s">
        <v>216</v>
      </c>
      <c r="D31" s="435" t="str">
        <f>ROMAN(AN31,0)</f>
        <v>III</v>
      </c>
      <c r="E31" s="462"/>
      <c r="F31" s="463"/>
      <c r="G31" s="832"/>
      <c r="H31" s="418"/>
      <c r="I31" s="386"/>
      <c r="J31" s="387"/>
      <c r="K31" s="305"/>
      <c r="L31" s="305"/>
      <c r="M31" s="305"/>
      <c r="N31" s="305"/>
      <c r="O31" s="305">
        <v>4</v>
      </c>
      <c r="P31" s="305"/>
      <c r="Q31" s="834"/>
      <c r="R31" s="834"/>
      <c r="S31" s="834"/>
      <c r="T31" s="834"/>
      <c r="U31" s="834"/>
      <c r="V31" s="1017" t="s">
        <v>339</v>
      </c>
      <c r="W31" s="388">
        <f t="shared" si="1"/>
        <v>4</v>
      </c>
      <c r="X31" s="389">
        <f t="shared" si="2"/>
        <v>0.79999999999999993</v>
      </c>
      <c r="Y31" s="390">
        <f t="shared" si="3"/>
        <v>3.1999999999999997</v>
      </c>
      <c r="Z31" s="391" t="str">
        <f t="shared" si="4"/>
        <v>-</v>
      </c>
      <c r="AA31" s="392" t="str">
        <f t="shared" si="5"/>
        <v>-</v>
      </c>
      <c r="AB31" s="393" t="str">
        <f t="shared" si="12"/>
        <v>-</v>
      </c>
      <c r="AC31" s="394">
        <v>1</v>
      </c>
      <c r="AD31" s="395">
        <v>7</v>
      </c>
      <c r="AE31" s="396">
        <v>3</v>
      </c>
      <c r="AF31" s="396"/>
      <c r="AG31" s="396"/>
      <c r="AH31" s="396"/>
      <c r="AI31" s="395">
        <v>1</v>
      </c>
      <c r="AJ31" s="395">
        <v>1</v>
      </c>
      <c r="AK31" s="395">
        <v>1</v>
      </c>
      <c r="AL31" s="397">
        <f t="shared" si="6"/>
        <v>1</v>
      </c>
      <c r="AM31" s="398">
        <f t="shared" si="7"/>
        <v>15</v>
      </c>
      <c r="AN31" s="399">
        <v>3</v>
      </c>
      <c r="AO31" s="395">
        <v>98</v>
      </c>
      <c r="AP31" s="400">
        <f t="shared" si="8"/>
        <v>102</v>
      </c>
      <c r="AQ31" s="383">
        <f t="shared" si="9"/>
        <v>6.8</v>
      </c>
    </row>
    <row r="32" spans="1:45" s="350" customFormat="1" ht="10.5" customHeight="1" x14ac:dyDescent="0.25">
      <c r="A32" s="345">
        <v>26</v>
      </c>
      <c r="B32" s="436"/>
      <c r="C32" s="416" t="s">
        <v>372</v>
      </c>
      <c r="D32" s="518"/>
      <c r="E32" s="996"/>
      <c r="F32" s="1280"/>
      <c r="G32" s="479"/>
      <c r="H32" s="418"/>
      <c r="I32" s="419"/>
      <c r="J32" s="307"/>
      <c r="K32" s="306"/>
      <c r="L32" s="306"/>
      <c r="M32" s="306"/>
      <c r="N32" s="306"/>
      <c r="O32" s="306">
        <v>3</v>
      </c>
      <c r="P32" s="306"/>
      <c r="Q32" s="835"/>
      <c r="R32" s="835"/>
      <c r="S32" s="835"/>
      <c r="T32" s="835"/>
      <c r="U32" s="835"/>
      <c r="V32" s="1279" t="s">
        <v>339</v>
      </c>
      <c r="W32" s="437">
        <f t="shared" si="1"/>
        <v>3</v>
      </c>
      <c r="X32" s="438">
        <f t="shared" si="2"/>
        <v>0.79999999999999993</v>
      </c>
      <c r="Y32" s="439">
        <f t="shared" si="3"/>
        <v>2.4</v>
      </c>
      <c r="Z32" s="440" t="str">
        <f t="shared" si="4"/>
        <v>-</v>
      </c>
      <c r="AA32" s="441" t="str">
        <f t="shared" si="5"/>
        <v>-</v>
      </c>
      <c r="AB32" s="442" t="str">
        <f t="shared" si="12"/>
        <v>-</v>
      </c>
      <c r="AC32" s="420"/>
      <c r="AD32" s="421"/>
      <c r="AE32" s="422"/>
      <c r="AF32" s="422"/>
      <c r="AG32" s="422"/>
      <c r="AH32" s="422"/>
      <c r="AI32" s="421"/>
      <c r="AJ32" s="421"/>
      <c r="AK32" s="421"/>
      <c r="AL32" s="397">
        <f t="shared" si="6"/>
        <v>1</v>
      </c>
      <c r="AM32" s="398">
        <f t="shared" si="7"/>
        <v>1</v>
      </c>
      <c r="AN32" s="425"/>
      <c r="AO32" s="421">
        <v>0</v>
      </c>
      <c r="AP32" s="426">
        <f t="shared" si="8"/>
        <v>3</v>
      </c>
      <c r="AQ32" s="409">
        <f t="shared" si="9"/>
        <v>3</v>
      </c>
    </row>
    <row r="33" spans="1:44" s="350" customFormat="1" ht="11.1" customHeight="1" thickBot="1" x14ac:dyDescent="0.3">
      <c r="A33" s="345">
        <v>27</v>
      </c>
      <c r="B33" s="401"/>
      <c r="C33" s="1275" t="s">
        <v>151</v>
      </c>
      <c r="D33" s="1276" t="str">
        <f>ROMAN(AN33,0)</f>
        <v>V</v>
      </c>
      <c r="E33" s="1277" t="s">
        <v>176</v>
      </c>
      <c r="F33" s="1278"/>
      <c r="G33" s="1027"/>
      <c r="H33" s="418"/>
      <c r="I33" s="1029"/>
      <c r="J33" s="1030"/>
      <c r="K33" s="1031"/>
      <c r="L33" s="1031"/>
      <c r="M33" s="1031"/>
      <c r="N33" s="1031">
        <v>1</v>
      </c>
      <c r="O33" s="1031"/>
      <c r="P33" s="1031"/>
      <c r="Q33" s="1032"/>
      <c r="R33" s="1032"/>
      <c r="S33" s="1032"/>
      <c r="T33" s="1032"/>
      <c r="U33" s="1032"/>
      <c r="V33" s="1051" t="s">
        <v>339</v>
      </c>
      <c r="W33" s="1033">
        <f t="shared" si="1"/>
        <v>1</v>
      </c>
      <c r="X33" s="1034">
        <f t="shared" si="2"/>
        <v>0.79999999999999993</v>
      </c>
      <c r="Y33" s="1035">
        <f t="shared" si="3"/>
        <v>0.79999999999999993</v>
      </c>
      <c r="Z33" s="1036" t="str">
        <f t="shared" si="4"/>
        <v>-</v>
      </c>
      <c r="AA33" s="1037" t="str">
        <f t="shared" si="5"/>
        <v>-</v>
      </c>
      <c r="AB33" s="1038" t="str">
        <f t="shared" si="12"/>
        <v>-</v>
      </c>
      <c r="AC33" s="1039">
        <v>2</v>
      </c>
      <c r="AD33" s="1040">
        <v>2</v>
      </c>
      <c r="AE33" s="1041">
        <v>3</v>
      </c>
      <c r="AF33" s="1041">
        <v>1</v>
      </c>
      <c r="AG33" s="1041">
        <v>3</v>
      </c>
      <c r="AH33" s="1041">
        <v>7</v>
      </c>
      <c r="AI33" s="1040">
        <v>3</v>
      </c>
      <c r="AJ33" s="1040">
        <v>3</v>
      </c>
      <c r="AK33" s="1040">
        <v>2</v>
      </c>
      <c r="AL33" s="1042">
        <f t="shared" si="6"/>
        <v>1</v>
      </c>
      <c r="AM33" s="1043">
        <f t="shared" si="7"/>
        <v>27</v>
      </c>
      <c r="AN33" s="1044">
        <v>5</v>
      </c>
      <c r="AO33" s="1040">
        <v>184</v>
      </c>
      <c r="AP33" s="1045">
        <f t="shared" si="8"/>
        <v>185</v>
      </c>
      <c r="AQ33" s="1046">
        <f t="shared" si="9"/>
        <v>6.8518518518518521</v>
      </c>
      <c r="AR33" s="460"/>
    </row>
    <row r="34" spans="1:44" s="350" customFormat="1" ht="11.1" customHeight="1" x14ac:dyDescent="0.25">
      <c r="A34" s="345">
        <v>28</v>
      </c>
      <c r="B34" s="401"/>
      <c r="C34" s="975" t="s">
        <v>158</v>
      </c>
      <c r="D34" s="976" t="str">
        <f>ROMAN(AN34,0)</f>
        <v>IV</v>
      </c>
      <c r="E34" s="977"/>
      <c r="F34" s="978"/>
      <c r="G34" s="836"/>
      <c r="H34" s="418"/>
      <c r="I34" s="837"/>
      <c r="J34" s="838"/>
      <c r="K34" s="839"/>
      <c r="L34" s="839"/>
      <c r="M34" s="839"/>
      <c r="N34" s="839"/>
      <c r="O34" s="839"/>
      <c r="P34" s="839"/>
      <c r="Q34" s="839"/>
      <c r="R34" s="839"/>
      <c r="S34" s="839"/>
      <c r="T34" s="839"/>
      <c r="U34" s="839"/>
      <c r="V34" s="1059"/>
      <c r="W34" s="932">
        <f t="shared" ref="W34:W37" si="13">SUM(I34:V34)</f>
        <v>0</v>
      </c>
      <c r="X34" s="933">
        <f t="shared" ref="X34:X37" si="14">COUNTIF(I34:U34,"&gt;=0")*0.1+0.7</f>
        <v>0.7</v>
      </c>
      <c r="Y34" s="934"/>
      <c r="Z34" s="935" t="str">
        <f t="shared" ref="Z34:Z37" si="15">IF(AND(V34="x",X34&gt;=1),(Y34),"-")</f>
        <v>-</v>
      </c>
      <c r="AA34" s="936" t="str">
        <f t="shared" ref="AA34:AA44" si="16">IF((V34="x"),(IF(OR(Y34&lt;(MAX(Z$7:Z$64)/2),X34&lt;1),(MAX(Z$7:Z$64)/2),Y34)),"-")</f>
        <v>-</v>
      </c>
      <c r="AB34" s="937" t="str">
        <f t="shared" ref="AB34:AB44" si="17">IF((V34="x"),(AB$3/SUMIF(X$7:X$64,"&gt;=1",Y$7:Y$64)*AA34),"-")</f>
        <v>-</v>
      </c>
      <c r="AC34" s="840">
        <v>2</v>
      </c>
      <c r="AD34" s="841">
        <v>5</v>
      </c>
      <c r="AE34" s="842">
        <v>4</v>
      </c>
      <c r="AF34" s="842">
        <v>4</v>
      </c>
      <c r="AG34" s="842">
        <v>6</v>
      </c>
      <c r="AH34" s="842">
        <v>3</v>
      </c>
      <c r="AI34" s="841">
        <v>4</v>
      </c>
      <c r="AJ34" s="841">
        <v>1</v>
      </c>
      <c r="AK34" s="841">
        <v>3</v>
      </c>
      <c r="AL34" s="843">
        <f t="shared" ref="AL34:AL37" si="18">COUNTIF(I34:U34,"&gt;=0")</f>
        <v>0</v>
      </c>
      <c r="AM34" s="844">
        <f t="shared" ref="AM34:AM37" si="19">SUM(AC34:AL34)</f>
        <v>32</v>
      </c>
      <c r="AN34" s="845">
        <v>4</v>
      </c>
      <c r="AO34" s="841">
        <v>206</v>
      </c>
      <c r="AP34" s="846">
        <f t="shared" ref="AP34:AP37" si="20">AO34+W34</f>
        <v>206</v>
      </c>
      <c r="AQ34" s="457">
        <f t="shared" ref="AQ34:AQ37" si="21">AP34/AM34</f>
        <v>6.4375</v>
      </c>
    </row>
    <row r="35" spans="1:44" s="350" customFormat="1" ht="11.1" customHeight="1" x14ac:dyDescent="0.25">
      <c r="A35" s="345">
        <v>29</v>
      </c>
      <c r="B35" s="401"/>
      <c r="C35" s="434" t="s">
        <v>155</v>
      </c>
      <c r="D35" s="435" t="str">
        <f>ROMAN(AN35,0)</f>
        <v>IV</v>
      </c>
      <c r="E35" s="462"/>
      <c r="F35" s="463"/>
      <c r="G35" s="832"/>
      <c r="H35" s="418"/>
      <c r="I35" s="386"/>
      <c r="J35" s="387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849"/>
      <c r="W35" s="388">
        <f t="shared" si="13"/>
        <v>0</v>
      </c>
      <c r="X35" s="389">
        <f t="shared" si="14"/>
        <v>0.7</v>
      </c>
      <c r="Y35" s="390"/>
      <c r="Z35" s="391" t="str">
        <f t="shared" si="15"/>
        <v>-</v>
      </c>
      <c r="AA35" s="392" t="str">
        <f t="shared" si="16"/>
        <v>-</v>
      </c>
      <c r="AB35" s="393" t="str">
        <f t="shared" si="17"/>
        <v>-</v>
      </c>
      <c r="AC35" s="394">
        <v>1</v>
      </c>
      <c r="AD35" s="395">
        <v>5</v>
      </c>
      <c r="AE35" s="396">
        <v>5</v>
      </c>
      <c r="AF35" s="396">
        <v>3</v>
      </c>
      <c r="AG35" s="396">
        <v>5</v>
      </c>
      <c r="AH35" s="396">
        <v>1</v>
      </c>
      <c r="AI35" s="395">
        <v>4</v>
      </c>
      <c r="AJ35" s="395">
        <v>2</v>
      </c>
      <c r="AK35" s="395">
        <v>2</v>
      </c>
      <c r="AL35" s="397">
        <f t="shared" si="18"/>
        <v>0</v>
      </c>
      <c r="AM35" s="398">
        <f t="shared" si="19"/>
        <v>28</v>
      </c>
      <c r="AN35" s="399">
        <v>4</v>
      </c>
      <c r="AO35" s="395">
        <v>199</v>
      </c>
      <c r="AP35" s="400">
        <f t="shared" si="20"/>
        <v>199</v>
      </c>
      <c r="AQ35" s="383">
        <f t="shared" si="21"/>
        <v>7.1071428571428568</v>
      </c>
    </row>
    <row r="36" spans="1:44" s="350" customFormat="1" ht="11.1" customHeight="1" x14ac:dyDescent="0.25">
      <c r="A36" s="345">
        <v>30</v>
      </c>
      <c r="B36" s="401"/>
      <c r="C36" s="429" t="s">
        <v>72</v>
      </c>
      <c r="D36" s="430" t="str">
        <f>ROMAN(AN36,0)</f>
        <v/>
      </c>
      <c r="E36" s="431"/>
      <c r="F36" s="464"/>
      <c r="G36" s="832"/>
      <c r="H36" s="418"/>
      <c r="I36" s="386"/>
      <c r="J36" s="387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849"/>
      <c r="W36" s="388">
        <f t="shared" si="13"/>
        <v>0</v>
      </c>
      <c r="X36" s="389">
        <f t="shared" si="14"/>
        <v>0.7</v>
      </c>
      <c r="Y36" s="390"/>
      <c r="Z36" s="391" t="str">
        <f t="shared" si="15"/>
        <v>-</v>
      </c>
      <c r="AA36" s="392" t="str">
        <f t="shared" si="16"/>
        <v>-</v>
      </c>
      <c r="AB36" s="393" t="str">
        <f t="shared" si="17"/>
        <v>-</v>
      </c>
      <c r="AC36" s="394"/>
      <c r="AD36" s="395"/>
      <c r="AE36" s="396"/>
      <c r="AF36" s="396">
        <v>1</v>
      </c>
      <c r="AG36" s="396">
        <v>6</v>
      </c>
      <c r="AH36" s="396">
        <v>3</v>
      </c>
      <c r="AI36" s="395">
        <v>4</v>
      </c>
      <c r="AJ36" s="395">
        <v>3</v>
      </c>
      <c r="AK36" s="395">
        <v>1</v>
      </c>
      <c r="AL36" s="397">
        <f t="shared" si="18"/>
        <v>0</v>
      </c>
      <c r="AM36" s="398">
        <f t="shared" si="19"/>
        <v>18</v>
      </c>
      <c r="AN36" s="399"/>
      <c r="AO36" s="395">
        <v>102</v>
      </c>
      <c r="AP36" s="400">
        <f t="shared" si="20"/>
        <v>102</v>
      </c>
      <c r="AQ36" s="383">
        <f t="shared" si="21"/>
        <v>5.666666666666667</v>
      </c>
    </row>
    <row r="37" spans="1:44" s="460" customFormat="1" ht="11.1" customHeight="1" x14ac:dyDescent="0.25">
      <c r="A37" s="345">
        <v>31</v>
      </c>
      <c r="B37" s="401"/>
      <c r="C37" s="410" t="s">
        <v>173</v>
      </c>
      <c r="D37" s="411" t="str">
        <f>ROMAN(AN37,0)</f>
        <v>I</v>
      </c>
      <c r="E37" s="412"/>
      <c r="F37" s="413"/>
      <c r="G37" s="832"/>
      <c r="H37" s="418"/>
      <c r="I37" s="386"/>
      <c r="J37" s="387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849"/>
      <c r="W37" s="388">
        <f t="shared" si="13"/>
        <v>0</v>
      </c>
      <c r="X37" s="389">
        <f t="shared" si="14"/>
        <v>0.7</v>
      </c>
      <c r="Y37" s="390"/>
      <c r="Z37" s="391" t="str">
        <f t="shared" si="15"/>
        <v>-</v>
      </c>
      <c r="AA37" s="392" t="str">
        <f t="shared" si="16"/>
        <v>-</v>
      </c>
      <c r="AB37" s="393" t="str">
        <f t="shared" si="17"/>
        <v>-</v>
      </c>
      <c r="AC37" s="394"/>
      <c r="AD37" s="395"/>
      <c r="AE37" s="396"/>
      <c r="AF37" s="396"/>
      <c r="AG37" s="396"/>
      <c r="AH37" s="396"/>
      <c r="AI37" s="395">
        <v>3</v>
      </c>
      <c r="AJ37" s="395">
        <v>9</v>
      </c>
      <c r="AK37" s="395">
        <v>3</v>
      </c>
      <c r="AL37" s="397">
        <f t="shared" si="18"/>
        <v>0</v>
      </c>
      <c r="AM37" s="398">
        <f t="shared" si="19"/>
        <v>15</v>
      </c>
      <c r="AN37" s="399">
        <v>1</v>
      </c>
      <c r="AO37" s="395">
        <v>87</v>
      </c>
      <c r="AP37" s="400">
        <f t="shared" si="20"/>
        <v>87</v>
      </c>
      <c r="AQ37" s="383">
        <f t="shared" si="21"/>
        <v>5.8</v>
      </c>
    </row>
    <row r="38" spans="1:44" s="460" customFormat="1" ht="11.1" customHeight="1" x14ac:dyDescent="0.25">
      <c r="A38" s="345">
        <v>32</v>
      </c>
      <c r="B38" s="401"/>
      <c r="C38" s="982" t="s">
        <v>221</v>
      </c>
      <c r="D38" s="984" t="str">
        <f t="shared" ref="D38:D40" si="22">ROMAN(AN38,0)</f>
        <v>III</v>
      </c>
      <c r="E38" s="1055" t="s">
        <v>176</v>
      </c>
      <c r="F38" s="1057"/>
      <c r="G38" s="832"/>
      <c r="H38" s="418"/>
      <c r="I38" s="386"/>
      <c r="J38" s="387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560"/>
      <c r="W38" s="388">
        <f t="shared" ref="W38:W44" si="23">SUM(I38:V38)</f>
        <v>0</v>
      </c>
      <c r="X38" s="389">
        <f t="shared" ref="X38:X44" si="24">COUNTIF(I38:U38,"&gt;=0")*0.1+0.7</f>
        <v>0.7</v>
      </c>
      <c r="Y38" s="390"/>
      <c r="Z38" s="391" t="str">
        <f t="shared" ref="Z38:Z44" si="25">IF(AND(V38="x",X38&gt;=1),(Y38),"-")</f>
        <v>-</v>
      </c>
      <c r="AA38" s="392" t="str">
        <f t="shared" si="16"/>
        <v>-</v>
      </c>
      <c r="AB38" s="393" t="str">
        <f t="shared" si="17"/>
        <v>-</v>
      </c>
      <c r="AC38" s="394">
        <v>2</v>
      </c>
      <c r="AD38" s="395">
        <v>5</v>
      </c>
      <c r="AE38" s="396">
        <v>2</v>
      </c>
      <c r="AF38" s="396">
        <v>2</v>
      </c>
      <c r="AG38" s="396">
        <v>1</v>
      </c>
      <c r="AH38" s="396"/>
      <c r="AI38" s="395"/>
      <c r="AJ38" s="395"/>
      <c r="AK38" s="395">
        <v>1</v>
      </c>
      <c r="AL38" s="397">
        <f t="shared" ref="AL38:AL44" si="26">COUNTIF(I38:U38,"&gt;=0")</f>
        <v>0</v>
      </c>
      <c r="AM38" s="398">
        <f t="shared" ref="AM38:AM44" si="27">SUM(AC38:AL38)</f>
        <v>13</v>
      </c>
      <c r="AN38" s="399">
        <v>3</v>
      </c>
      <c r="AO38" s="395">
        <v>128</v>
      </c>
      <c r="AP38" s="400">
        <f t="shared" ref="AP38:AP44" si="28">AO38+W38</f>
        <v>128</v>
      </c>
      <c r="AQ38" s="536">
        <f t="shared" ref="AQ38:AQ44" si="29">AP38/AM38</f>
        <v>9.8461538461538467</v>
      </c>
      <c r="AR38" s="350"/>
    </row>
    <row r="39" spans="1:44" s="460" customFormat="1" ht="11.1" customHeight="1" x14ac:dyDescent="0.25">
      <c r="A39" s="345">
        <v>33</v>
      </c>
      <c r="B39" s="384"/>
      <c r="C39" s="429" t="s">
        <v>100</v>
      </c>
      <c r="D39" s="430" t="str">
        <f t="shared" si="22"/>
        <v/>
      </c>
      <c r="E39" s="431"/>
      <c r="F39" s="464"/>
      <c r="G39" s="832"/>
      <c r="H39" s="418"/>
      <c r="I39" s="386"/>
      <c r="J39" s="387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849"/>
      <c r="W39" s="388">
        <f t="shared" si="23"/>
        <v>0</v>
      </c>
      <c r="X39" s="389">
        <f t="shared" si="24"/>
        <v>0.7</v>
      </c>
      <c r="Y39" s="390"/>
      <c r="Z39" s="391" t="str">
        <f t="shared" si="25"/>
        <v>-</v>
      </c>
      <c r="AA39" s="392" t="str">
        <f t="shared" si="16"/>
        <v>-</v>
      </c>
      <c r="AB39" s="393" t="str">
        <f t="shared" si="17"/>
        <v>-</v>
      </c>
      <c r="AC39" s="394"/>
      <c r="AD39" s="395"/>
      <c r="AE39" s="396"/>
      <c r="AF39" s="396"/>
      <c r="AG39" s="396"/>
      <c r="AH39" s="396">
        <v>3</v>
      </c>
      <c r="AI39" s="395">
        <v>1</v>
      </c>
      <c r="AJ39" s="395">
        <v>1</v>
      </c>
      <c r="AK39" s="395">
        <v>3</v>
      </c>
      <c r="AL39" s="397">
        <f t="shared" si="26"/>
        <v>0</v>
      </c>
      <c r="AM39" s="398">
        <f t="shared" si="27"/>
        <v>8</v>
      </c>
      <c r="AN39" s="399"/>
      <c r="AO39" s="395">
        <v>51</v>
      </c>
      <c r="AP39" s="477">
        <f t="shared" si="28"/>
        <v>51</v>
      </c>
      <c r="AQ39" s="383">
        <f t="shared" si="29"/>
        <v>6.375</v>
      </c>
    </row>
    <row r="40" spans="1:44" s="460" customFormat="1" ht="11.1" customHeight="1" x14ac:dyDescent="0.25">
      <c r="A40" s="345">
        <v>34</v>
      </c>
      <c r="B40" s="436"/>
      <c r="C40" s="434" t="s">
        <v>150</v>
      </c>
      <c r="D40" s="435" t="str">
        <f t="shared" si="22"/>
        <v>II</v>
      </c>
      <c r="E40" s="462"/>
      <c r="F40" s="463"/>
      <c r="G40" s="832"/>
      <c r="H40" s="418"/>
      <c r="I40" s="386"/>
      <c r="J40" s="387"/>
      <c r="K40" s="387"/>
      <c r="L40" s="387"/>
      <c r="M40" s="387"/>
      <c r="N40" s="387"/>
      <c r="O40" s="387"/>
      <c r="P40" s="387"/>
      <c r="Q40" s="387"/>
      <c r="R40" s="387"/>
      <c r="S40" s="387"/>
      <c r="T40" s="387"/>
      <c r="U40" s="387"/>
      <c r="V40" s="849"/>
      <c r="W40" s="388">
        <f t="shared" si="23"/>
        <v>0</v>
      </c>
      <c r="X40" s="389">
        <f t="shared" si="24"/>
        <v>0.7</v>
      </c>
      <c r="Y40" s="390"/>
      <c r="Z40" s="391" t="str">
        <f t="shared" si="25"/>
        <v>-</v>
      </c>
      <c r="AA40" s="392" t="str">
        <f t="shared" si="16"/>
        <v>-</v>
      </c>
      <c r="AB40" s="393" t="str">
        <f t="shared" si="17"/>
        <v>-</v>
      </c>
      <c r="AC40" s="394"/>
      <c r="AD40" s="395"/>
      <c r="AE40" s="396"/>
      <c r="AF40" s="396"/>
      <c r="AG40" s="396"/>
      <c r="AH40" s="396">
        <v>4</v>
      </c>
      <c r="AI40" s="395">
        <v>1</v>
      </c>
      <c r="AJ40" s="395">
        <v>1</v>
      </c>
      <c r="AK40" s="395">
        <v>1</v>
      </c>
      <c r="AL40" s="397">
        <f t="shared" si="26"/>
        <v>0</v>
      </c>
      <c r="AM40" s="398">
        <f t="shared" si="27"/>
        <v>7</v>
      </c>
      <c r="AN40" s="399">
        <v>2</v>
      </c>
      <c r="AO40" s="395">
        <v>40</v>
      </c>
      <c r="AP40" s="477">
        <f t="shared" si="28"/>
        <v>40</v>
      </c>
      <c r="AQ40" s="383">
        <f t="shared" si="29"/>
        <v>5.7142857142857144</v>
      </c>
    </row>
    <row r="41" spans="1:44" s="460" customFormat="1" ht="11.1" customHeight="1" x14ac:dyDescent="0.25">
      <c r="A41" s="345">
        <v>35</v>
      </c>
      <c r="B41" s="401"/>
      <c r="C41" s="429" t="s">
        <v>314</v>
      </c>
      <c r="D41" s="430"/>
      <c r="E41" s="431"/>
      <c r="F41" s="432"/>
      <c r="G41" s="832"/>
      <c r="H41" s="418"/>
      <c r="I41" s="386"/>
      <c r="J41" s="387"/>
      <c r="K41" s="387"/>
      <c r="L41" s="387"/>
      <c r="M41" s="387"/>
      <c r="N41" s="387"/>
      <c r="O41" s="387"/>
      <c r="P41" s="387"/>
      <c r="Q41" s="387"/>
      <c r="R41" s="387"/>
      <c r="S41" s="387"/>
      <c r="T41" s="387"/>
      <c r="U41" s="387"/>
      <c r="V41" s="849"/>
      <c r="W41" s="388">
        <f t="shared" si="23"/>
        <v>0</v>
      </c>
      <c r="X41" s="389">
        <f t="shared" si="24"/>
        <v>0.7</v>
      </c>
      <c r="Y41" s="390"/>
      <c r="Z41" s="391" t="str">
        <f t="shared" si="25"/>
        <v>-</v>
      </c>
      <c r="AA41" s="392" t="str">
        <f t="shared" si="16"/>
        <v>-</v>
      </c>
      <c r="AB41" s="393" t="str">
        <f t="shared" si="17"/>
        <v>-</v>
      </c>
      <c r="AC41" s="394"/>
      <c r="AD41" s="395"/>
      <c r="AE41" s="396"/>
      <c r="AF41" s="396"/>
      <c r="AG41" s="396"/>
      <c r="AH41" s="396"/>
      <c r="AI41" s="395"/>
      <c r="AJ41" s="395"/>
      <c r="AK41" s="395">
        <v>1</v>
      </c>
      <c r="AL41" s="397">
        <f t="shared" si="26"/>
        <v>0</v>
      </c>
      <c r="AM41" s="398">
        <f t="shared" si="27"/>
        <v>1</v>
      </c>
      <c r="AN41" s="399"/>
      <c r="AO41" s="395">
        <v>6</v>
      </c>
      <c r="AP41" s="477">
        <f t="shared" si="28"/>
        <v>6</v>
      </c>
      <c r="AQ41" s="383">
        <f t="shared" si="29"/>
        <v>6</v>
      </c>
    </row>
    <row r="42" spans="1:44" s="460" customFormat="1" ht="11.1" customHeight="1" x14ac:dyDescent="0.25">
      <c r="A42" s="345">
        <v>36</v>
      </c>
      <c r="B42" s="401"/>
      <c r="C42" s="429" t="s">
        <v>311</v>
      </c>
      <c r="D42" s="430"/>
      <c r="E42" s="989"/>
      <c r="F42" s="464"/>
      <c r="G42" s="832"/>
      <c r="H42" s="418"/>
      <c r="I42" s="386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849"/>
      <c r="W42" s="388">
        <f t="shared" si="23"/>
        <v>0</v>
      </c>
      <c r="X42" s="389">
        <f t="shared" si="24"/>
        <v>0.7</v>
      </c>
      <c r="Y42" s="390"/>
      <c r="Z42" s="391" t="str">
        <f t="shared" si="25"/>
        <v>-</v>
      </c>
      <c r="AA42" s="392" t="str">
        <f t="shared" si="16"/>
        <v>-</v>
      </c>
      <c r="AB42" s="393" t="str">
        <f t="shared" si="17"/>
        <v>-</v>
      </c>
      <c r="AC42" s="394"/>
      <c r="AD42" s="395"/>
      <c r="AE42" s="396"/>
      <c r="AF42" s="396"/>
      <c r="AG42" s="396"/>
      <c r="AH42" s="396"/>
      <c r="AI42" s="395"/>
      <c r="AJ42" s="395"/>
      <c r="AK42" s="395">
        <v>1</v>
      </c>
      <c r="AL42" s="397">
        <f t="shared" si="26"/>
        <v>0</v>
      </c>
      <c r="AM42" s="398">
        <f t="shared" si="27"/>
        <v>1</v>
      </c>
      <c r="AN42" s="399"/>
      <c r="AO42" s="395">
        <v>2</v>
      </c>
      <c r="AP42" s="477">
        <f t="shared" si="28"/>
        <v>2</v>
      </c>
      <c r="AQ42" s="383">
        <f t="shared" si="29"/>
        <v>2</v>
      </c>
    </row>
    <row r="43" spans="1:44" s="460" customFormat="1" ht="11.1" customHeight="1" x14ac:dyDescent="0.25">
      <c r="A43" s="345">
        <v>37</v>
      </c>
      <c r="B43" s="401"/>
      <c r="C43" s="416" t="s">
        <v>285</v>
      </c>
      <c r="D43" s="417"/>
      <c r="E43" s="847"/>
      <c r="F43" s="974"/>
      <c r="G43" s="831"/>
      <c r="H43" s="418"/>
      <c r="I43" s="419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443"/>
      <c r="W43" s="437">
        <f t="shared" si="23"/>
        <v>0</v>
      </c>
      <c r="X43" s="438">
        <f t="shared" si="24"/>
        <v>0.7</v>
      </c>
      <c r="Y43" s="439"/>
      <c r="Z43" s="440" t="str">
        <f t="shared" si="25"/>
        <v>-</v>
      </c>
      <c r="AA43" s="441" t="str">
        <f t="shared" si="16"/>
        <v>-</v>
      </c>
      <c r="AB43" s="442" t="str">
        <f t="shared" si="17"/>
        <v>-</v>
      </c>
      <c r="AC43" s="420"/>
      <c r="AD43" s="421"/>
      <c r="AE43" s="422"/>
      <c r="AF43" s="422"/>
      <c r="AG43" s="422"/>
      <c r="AH43" s="422"/>
      <c r="AI43" s="421"/>
      <c r="AJ43" s="421"/>
      <c r="AK43" s="421">
        <v>1</v>
      </c>
      <c r="AL43" s="423">
        <f t="shared" si="26"/>
        <v>0</v>
      </c>
      <c r="AM43" s="424">
        <f t="shared" si="27"/>
        <v>1</v>
      </c>
      <c r="AN43" s="425"/>
      <c r="AO43" s="421">
        <v>12</v>
      </c>
      <c r="AP43" s="465">
        <f t="shared" si="28"/>
        <v>12</v>
      </c>
      <c r="AQ43" s="409">
        <f t="shared" si="29"/>
        <v>12</v>
      </c>
    </row>
    <row r="44" spans="1:44" s="460" customFormat="1" ht="11.1" customHeight="1" thickBot="1" x14ac:dyDescent="0.3">
      <c r="A44" s="345">
        <v>38</v>
      </c>
      <c r="B44" s="401"/>
      <c r="C44" s="1053" t="s">
        <v>246</v>
      </c>
      <c r="D44" s="1054"/>
      <c r="E44" s="1056"/>
      <c r="F44" s="1058"/>
      <c r="G44" s="833"/>
      <c r="H44" s="433"/>
      <c r="I44" s="444"/>
      <c r="J44" s="445"/>
      <c r="K44" s="445"/>
      <c r="L44" s="445"/>
      <c r="M44" s="445"/>
      <c r="N44" s="445"/>
      <c r="O44" s="445"/>
      <c r="P44" s="445"/>
      <c r="Q44" s="445"/>
      <c r="R44" s="445"/>
      <c r="S44" s="445"/>
      <c r="T44" s="445"/>
      <c r="U44" s="445"/>
      <c r="V44" s="1060"/>
      <c r="W44" s="446">
        <f t="shared" si="23"/>
        <v>0</v>
      </c>
      <c r="X44" s="1025">
        <f t="shared" si="24"/>
        <v>0.7</v>
      </c>
      <c r="Y44" s="447"/>
      <c r="Z44" s="448" t="str">
        <f t="shared" si="25"/>
        <v>-</v>
      </c>
      <c r="AA44" s="449" t="str">
        <f t="shared" si="16"/>
        <v>-</v>
      </c>
      <c r="AB44" s="450" t="str">
        <f t="shared" si="17"/>
        <v>-</v>
      </c>
      <c r="AC44" s="451"/>
      <c r="AD44" s="452"/>
      <c r="AE44" s="452"/>
      <c r="AF44" s="452"/>
      <c r="AG44" s="452"/>
      <c r="AH44" s="452"/>
      <c r="AI44" s="452"/>
      <c r="AJ44" s="452"/>
      <c r="AK44" s="452">
        <v>1</v>
      </c>
      <c r="AL44" s="453">
        <f t="shared" si="26"/>
        <v>0</v>
      </c>
      <c r="AM44" s="454">
        <f t="shared" si="27"/>
        <v>1</v>
      </c>
      <c r="AN44" s="455"/>
      <c r="AO44" s="452">
        <v>2</v>
      </c>
      <c r="AP44" s="1026">
        <f t="shared" si="28"/>
        <v>2</v>
      </c>
      <c r="AQ44" s="1018">
        <f t="shared" si="29"/>
        <v>2</v>
      </c>
    </row>
    <row r="45" spans="1:44" s="460" customFormat="1" ht="11.1" customHeight="1" thickTop="1" x14ac:dyDescent="0.25">
      <c r="A45" s="345">
        <v>39</v>
      </c>
      <c r="B45" s="401"/>
      <c r="C45" s="1019" t="s">
        <v>152</v>
      </c>
      <c r="D45" s="1020" t="str">
        <f t="shared" ref="D45:D46" si="30">ROMAN(AN45,0)</f>
        <v>IV</v>
      </c>
      <c r="E45" s="1021"/>
      <c r="F45" s="1022" t="s">
        <v>176</v>
      </c>
      <c r="G45" s="505"/>
      <c r="H45" s="418"/>
      <c r="I45" s="837"/>
      <c r="J45" s="838"/>
      <c r="K45" s="839"/>
      <c r="L45" s="839"/>
      <c r="M45" s="839"/>
      <c r="N45" s="839"/>
      <c r="O45" s="839"/>
      <c r="P45" s="839"/>
      <c r="Q45" s="839"/>
      <c r="R45" s="839"/>
      <c r="S45" s="839"/>
      <c r="T45" s="839"/>
      <c r="U45" s="839"/>
      <c r="V45" s="456"/>
      <c r="W45" s="467"/>
      <c r="X45" s="468"/>
      <c r="Y45" s="469"/>
      <c r="Z45" s="470"/>
      <c r="AA45" s="471"/>
      <c r="AB45" s="472"/>
      <c r="AC45" s="840">
        <v>2</v>
      </c>
      <c r="AD45" s="841">
        <v>5</v>
      </c>
      <c r="AE45" s="842">
        <v>1</v>
      </c>
      <c r="AF45" s="842">
        <v>1</v>
      </c>
      <c r="AG45" s="842">
        <v>4</v>
      </c>
      <c r="AH45" s="842">
        <v>5</v>
      </c>
      <c r="AI45" s="841">
        <v>2</v>
      </c>
      <c r="AJ45" s="473">
        <v>1</v>
      </c>
      <c r="AK45" s="473"/>
      <c r="AL45" s="474"/>
      <c r="AM45" s="475">
        <f t="shared" ref="AM45:AM72" si="31">SUM(AC45:AL45)</f>
        <v>21</v>
      </c>
      <c r="AN45" s="845">
        <v>4</v>
      </c>
      <c r="AO45" s="841">
        <v>134</v>
      </c>
      <c r="AP45" s="1023">
        <f t="shared" ref="AP45:AP73" si="32">AO45+W45</f>
        <v>134</v>
      </c>
      <c r="AQ45" s="1024">
        <f t="shared" ref="AQ45:AQ48" si="33">AP45/AM45</f>
        <v>6.3809523809523814</v>
      </c>
    </row>
    <row r="46" spans="1:44" s="460" customFormat="1" ht="11.1" customHeight="1" x14ac:dyDescent="0.25">
      <c r="A46" s="345">
        <v>40</v>
      </c>
      <c r="B46" s="401"/>
      <c r="C46" s="427" t="s">
        <v>153</v>
      </c>
      <c r="D46" s="414" t="str">
        <f t="shared" si="30"/>
        <v>I</v>
      </c>
      <c r="E46" s="428"/>
      <c r="F46" s="478"/>
      <c r="G46" s="479"/>
      <c r="H46" s="418"/>
      <c r="I46" s="419"/>
      <c r="J46" s="307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443"/>
      <c r="W46" s="437"/>
      <c r="X46" s="438"/>
      <c r="Y46" s="439"/>
      <c r="Z46" s="440"/>
      <c r="AA46" s="441"/>
      <c r="AB46" s="442"/>
      <c r="AC46" s="420"/>
      <c r="AD46" s="421"/>
      <c r="AE46" s="422"/>
      <c r="AF46" s="422">
        <v>2</v>
      </c>
      <c r="AG46" s="422"/>
      <c r="AH46" s="422">
        <v>1</v>
      </c>
      <c r="AI46" s="421"/>
      <c r="AJ46" s="421">
        <v>1</v>
      </c>
      <c r="AK46" s="421"/>
      <c r="AL46" s="423"/>
      <c r="AM46" s="424">
        <f t="shared" si="31"/>
        <v>4</v>
      </c>
      <c r="AN46" s="425">
        <v>1</v>
      </c>
      <c r="AO46" s="421">
        <v>24</v>
      </c>
      <c r="AP46" s="465">
        <f t="shared" si="32"/>
        <v>24</v>
      </c>
      <c r="AQ46" s="409">
        <f t="shared" si="33"/>
        <v>6</v>
      </c>
    </row>
    <row r="47" spans="1:44" s="460" customFormat="1" ht="11.1" customHeight="1" x14ac:dyDescent="0.2">
      <c r="A47" s="345">
        <v>41</v>
      </c>
      <c r="B47" s="401"/>
      <c r="C47" s="429" t="s">
        <v>232</v>
      </c>
      <c r="D47" s="430"/>
      <c r="E47" s="431"/>
      <c r="F47" s="480"/>
      <c r="G47" s="476"/>
      <c r="H47" s="418"/>
      <c r="I47" s="386"/>
      <c r="J47" s="387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481"/>
      <c r="W47" s="388"/>
      <c r="X47" s="389"/>
      <c r="Y47" s="390"/>
      <c r="Z47" s="391"/>
      <c r="AA47" s="392"/>
      <c r="AB47" s="393"/>
      <c r="AC47" s="394"/>
      <c r="AD47" s="395"/>
      <c r="AE47" s="396"/>
      <c r="AF47" s="396"/>
      <c r="AG47" s="396"/>
      <c r="AH47" s="396"/>
      <c r="AI47" s="395"/>
      <c r="AJ47" s="395">
        <v>1</v>
      </c>
      <c r="AK47" s="395"/>
      <c r="AL47" s="397"/>
      <c r="AM47" s="398">
        <f t="shared" si="31"/>
        <v>1</v>
      </c>
      <c r="AN47" s="399"/>
      <c r="AO47" s="395">
        <v>5</v>
      </c>
      <c r="AP47" s="477">
        <f t="shared" si="32"/>
        <v>5</v>
      </c>
      <c r="AQ47" s="383">
        <f t="shared" si="33"/>
        <v>5</v>
      </c>
    </row>
    <row r="48" spans="1:44" s="460" customFormat="1" ht="11.1" customHeight="1" thickBot="1" x14ac:dyDescent="0.3">
      <c r="A48" s="345">
        <v>42</v>
      </c>
      <c r="B48" s="384"/>
      <c r="C48" s="482" t="s">
        <v>265</v>
      </c>
      <c r="D48" s="483" t="str">
        <f>ROMAN(AN48,0)</f>
        <v>I</v>
      </c>
      <c r="E48" s="484"/>
      <c r="F48" s="485"/>
      <c r="G48" s="486"/>
      <c r="H48" s="418"/>
      <c r="I48" s="487"/>
      <c r="J48" s="48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489"/>
      <c r="W48" s="490"/>
      <c r="X48" s="491"/>
      <c r="Y48" s="492"/>
      <c r="Z48" s="493"/>
      <c r="AA48" s="494"/>
      <c r="AB48" s="495"/>
      <c r="AC48" s="496">
        <v>3</v>
      </c>
      <c r="AD48" s="497">
        <v>6</v>
      </c>
      <c r="AE48" s="498">
        <v>6</v>
      </c>
      <c r="AF48" s="498">
        <v>6</v>
      </c>
      <c r="AG48" s="498">
        <v>2</v>
      </c>
      <c r="AH48" s="498"/>
      <c r="AI48" s="497">
        <v>3</v>
      </c>
      <c r="AJ48" s="497">
        <v>3</v>
      </c>
      <c r="AK48" s="497"/>
      <c r="AL48" s="499"/>
      <c r="AM48" s="500">
        <f t="shared" si="31"/>
        <v>29</v>
      </c>
      <c r="AN48" s="501">
        <v>1</v>
      </c>
      <c r="AO48" s="497">
        <v>163</v>
      </c>
      <c r="AP48" s="502">
        <f t="shared" si="32"/>
        <v>163</v>
      </c>
      <c r="AQ48" s="503">
        <f t="shared" si="33"/>
        <v>5.6206896551724137</v>
      </c>
    </row>
    <row r="49" spans="1:44" s="460" customFormat="1" ht="11.1" customHeight="1" thickTop="1" x14ac:dyDescent="0.25">
      <c r="A49" s="345">
        <v>43</v>
      </c>
      <c r="B49" s="436"/>
      <c r="C49" s="504" t="s">
        <v>48</v>
      </c>
      <c r="D49" s="466" t="str">
        <f>ROMAN(AN49,0)</f>
        <v/>
      </c>
      <c r="E49" s="991"/>
      <c r="F49" s="1000"/>
      <c r="G49" s="505"/>
      <c r="H49" s="418"/>
      <c r="I49" s="506"/>
      <c r="J49" s="507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508"/>
      <c r="W49" s="509"/>
      <c r="X49" s="468"/>
      <c r="Y49" s="469"/>
      <c r="Z49" s="470"/>
      <c r="AA49" s="471"/>
      <c r="AB49" s="472"/>
      <c r="AC49" s="510"/>
      <c r="AD49" s="511"/>
      <c r="AE49" s="512">
        <v>3</v>
      </c>
      <c r="AF49" s="512">
        <v>8</v>
      </c>
      <c r="AG49" s="512">
        <v>3</v>
      </c>
      <c r="AH49" s="512">
        <v>1</v>
      </c>
      <c r="AI49" s="511"/>
      <c r="AJ49" s="511"/>
      <c r="AK49" s="511"/>
      <c r="AL49" s="513"/>
      <c r="AM49" s="514">
        <f t="shared" si="31"/>
        <v>15</v>
      </c>
      <c r="AN49" s="515"/>
      <c r="AO49" s="511">
        <v>66</v>
      </c>
      <c r="AP49" s="516">
        <f t="shared" si="32"/>
        <v>66</v>
      </c>
      <c r="AQ49" s="457">
        <f t="shared" ref="AQ49:AQ73" si="34">AP49/AM49</f>
        <v>4.4000000000000004</v>
      </c>
    </row>
    <row r="50" spans="1:44" s="350" customFormat="1" ht="11.1" customHeight="1" x14ac:dyDescent="0.25">
      <c r="A50" s="345">
        <v>44</v>
      </c>
      <c r="B50" s="401"/>
      <c r="C50" s="517" t="s">
        <v>2</v>
      </c>
      <c r="D50" s="518" t="str">
        <f>ROMAN(AN50,0)</f>
        <v/>
      </c>
      <c r="E50" s="459"/>
      <c r="F50" s="629"/>
      <c r="G50" s="519"/>
      <c r="H50" s="418"/>
      <c r="I50" s="520"/>
      <c r="J50" s="521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522"/>
      <c r="W50" s="523"/>
      <c r="X50" s="524"/>
      <c r="Y50" s="525"/>
      <c r="Z50" s="526"/>
      <c r="AA50" s="527"/>
      <c r="AB50" s="528"/>
      <c r="AC50" s="529">
        <v>2</v>
      </c>
      <c r="AD50" s="530">
        <v>4</v>
      </c>
      <c r="AE50" s="531">
        <v>5</v>
      </c>
      <c r="AF50" s="531"/>
      <c r="AG50" s="531">
        <v>1</v>
      </c>
      <c r="AH50" s="531"/>
      <c r="AI50" s="530"/>
      <c r="AJ50" s="530"/>
      <c r="AK50" s="530"/>
      <c r="AL50" s="532"/>
      <c r="AM50" s="533">
        <f t="shared" si="31"/>
        <v>12</v>
      </c>
      <c r="AN50" s="534"/>
      <c r="AO50" s="530">
        <v>29</v>
      </c>
      <c r="AP50" s="535">
        <f t="shared" si="32"/>
        <v>29</v>
      </c>
      <c r="AQ50" s="536">
        <f t="shared" si="34"/>
        <v>2.4166666666666665</v>
      </c>
      <c r="AR50" s="537"/>
    </row>
    <row r="51" spans="1:44" s="350" customFormat="1" ht="11.1" customHeight="1" x14ac:dyDescent="0.25">
      <c r="A51" s="345">
        <v>45</v>
      </c>
      <c r="B51" s="401"/>
      <c r="C51" s="517" t="s">
        <v>7</v>
      </c>
      <c r="D51" s="518"/>
      <c r="E51" s="459"/>
      <c r="F51" s="629"/>
      <c r="G51" s="538"/>
      <c r="H51" s="418"/>
      <c r="I51" s="539"/>
      <c r="J51" s="540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541"/>
      <c r="W51" s="542"/>
      <c r="X51" s="543"/>
      <c r="Y51" s="544"/>
      <c r="Z51" s="545"/>
      <c r="AA51" s="527"/>
      <c r="AB51" s="546"/>
      <c r="AC51" s="547"/>
      <c r="AD51" s="548">
        <v>7</v>
      </c>
      <c r="AE51" s="549">
        <v>3</v>
      </c>
      <c r="AF51" s="549"/>
      <c r="AG51" s="549"/>
      <c r="AH51" s="549"/>
      <c r="AI51" s="548"/>
      <c r="AJ51" s="548"/>
      <c r="AK51" s="548"/>
      <c r="AL51" s="550"/>
      <c r="AM51" s="533">
        <f t="shared" si="31"/>
        <v>10</v>
      </c>
      <c r="AN51" s="551"/>
      <c r="AO51" s="548">
        <v>54</v>
      </c>
      <c r="AP51" s="552">
        <f t="shared" si="32"/>
        <v>54</v>
      </c>
      <c r="AQ51" s="553">
        <f t="shared" si="34"/>
        <v>5.4</v>
      </c>
    </row>
    <row r="52" spans="1:44" s="350" customFormat="1" ht="11.1" customHeight="1" x14ac:dyDescent="0.25">
      <c r="A52" s="345">
        <v>46</v>
      </c>
      <c r="B52" s="401"/>
      <c r="C52" s="517" t="s">
        <v>1</v>
      </c>
      <c r="D52" s="518"/>
      <c r="E52" s="459"/>
      <c r="F52" s="629"/>
      <c r="G52" s="554"/>
      <c r="H52" s="418"/>
      <c r="I52" s="520"/>
      <c r="J52" s="521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522"/>
      <c r="W52" s="523"/>
      <c r="X52" s="524"/>
      <c r="Y52" s="525"/>
      <c r="Z52" s="526"/>
      <c r="AA52" s="527"/>
      <c r="AB52" s="528"/>
      <c r="AC52" s="529">
        <v>2</v>
      </c>
      <c r="AD52" s="530">
        <v>6</v>
      </c>
      <c r="AE52" s="531"/>
      <c r="AF52" s="530"/>
      <c r="AG52" s="531">
        <v>1</v>
      </c>
      <c r="AH52" s="531"/>
      <c r="AI52" s="530"/>
      <c r="AJ52" s="530"/>
      <c r="AK52" s="530"/>
      <c r="AL52" s="532"/>
      <c r="AM52" s="533">
        <f t="shared" si="31"/>
        <v>9</v>
      </c>
      <c r="AN52" s="534"/>
      <c r="AO52" s="530">
        <v>45</v>
      </c>
      <c r="AP52" s="555">
        <f t="shared" si="32"/>
        <v>45</v>
      </c>
      <c r="AQ52" s="536">
        <f t="shared" si="34"/>
        <v>5</v>
      </c>
    </row>
    <row r="53" spans="1:44" s="350" customFormat="1" ht="11.1" customHeight="1" x14ac:dyDescent="0.25">
      <c r="A53" s="345">
        <v>47</v>
      </c>
      <c r="B53" s="401"/>
      <c r="C53" s="556" t="s">
        <v>287</v>
      </c>
      <c r="D53" s="557" t="str">
        <f>ROMAN(AN53,0)</f>
        <v>I</v>
      </c>
      <c r="E53" s="558"/>
      <c r="F53" s="559"/>
      <c r="G53" s="476"/>
      <c r="H53" s="418"/>
      <c r="I53" s="520"/>
      <c r="J53" s="521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560"/>
      <c r="W53" s="523"/>
      <c r="X53" s="389"/>
      <c r="Y53" s="390"/>
      <c r="Z53" s="391"/>
      <c r="AA53" s="392"/>
      <c r="AB53" s="393"/>
      <c r="AC53" s="529"/>
      <c r="AD53" s="530">
        <v>4</v>
      </c>
      <c r="AE53" s="531"/>
      <c r="AF53" s="531">
        <v>1</v>
      </c>
      <c r="AG53" s="531">
        <v>2</v>
      </c>
      <c r="AH53" s="531"/>
      <c r="AI53" s="530">
        <v>1</v>
      </c>
      <c r="AJ53" s="530"/>
      <c r="AK53" s="530"/>
      <c r="AL53" s="532"/>
      <c r="AM53" s="533">
        <f t="shared" si="31"/>
        <v>8</v>
      </c>
      <c r="AN53" s="534">
        <v>1</v>
      </c>
      <c r="AO53" s="530">
        <v>50</v>
      </c>
      <c r="AP53" s="555">
        <f t="shared" si="32"/>
        <v>50</v>
      </c>
      <c r="AQ53" s="383">
        <f t="shared" si="34"/>
        <v>6.25</v>
      </c>
    </row>
    <row r="54" spans="1:44" s="350" customFormat="1" ht="11.1" customHeight="1" x14ac:dyDescent="0.25">
      <c r="A54" s="345">
        <v>48</v>
      </c>
      <c r="B54" s="384"/>
      <c r="C54" s="561" t="s">
        <v>162</v>
      </c>
      <c r="D54" s="557" t="str">
        <f>ROMAN(AN54,0)</f>
        <v>I</v>
      </c>
      <c r="E54" s="992"/>
      <c r="F54" s="1001"/>
      <c r="G54" s="479"/>
      <c r="H54" s="418"/>
      <c r="I54" s="562"/>
      <c r="J54" s="563"/>
      <c r="K54" s="312"/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564"/>
      <c r="W54" s="565"/>
      <c r="X54" s="566"/>
      <c r="Y54" s="567"/>
      <c r="Z54" s="568"/>
      <c r="AA54" s="569"/>
      <c r="AB54" s="570"/>
      <c r="AC54" s="571"/>
      <c r="AD54" s="572">
        <v>1</v>
      </c>
      <c r="AE54" s="573">
        <v>3</v>
      </c>
      <c r="AF54" s="573">
        <v>4</v>
      </c>
      <c r="AG54" s="573">
        <v>1</v>
      </c>
      <c r="AH54" s="573"/>
      <c r="AI54" s="572"/>
      <c r="AJ54" s="572"/>
      <c r="AK54" s="572"/>
      <c r="AL54" s="574"/>
      <c r="AM54" s="575">
        <f t="shared" si="31"/>
        <v>9</v>
      </c>
      <c r="AN54" s="576">
        <v>1</v>
      </c>
      <c r="AO54" s="572">
        <v>71</v>
      </c>
      <c r="AP54" s="577">
        <f t="shared" si="32"/>
        <v>71</v>
      </c>
      <c r="AQ54" s="461">
        <f t="shared" si="34"/>
        <v>7.8888888888888893</v>
      </c>
      <c r="AR54" s="460"/>
    </row>
    <row r="55" spans="1:44" s="460" customFormat="1" ht="11.1" customHeight="1" x14ac:dyDescent="0.25">
      <c r="A55" s="345">
        <v>49</v>
      </c>
      <c r="B55" s="401"/>
      <c r="C55" s="578" t="s">
        <v>220</v>
      </c>
      <c r="D55" s="579" t="str">
        <f>ROMAN(AN55,0)</f>
        <v>I</v>
      </c>
      <c r="E55" s="993"/>
      <c r="F55" s="1002" t="s">
        <v>176</v>
      </c>
      <c r="G55" s="580"/>
      <c r="H55" s="418"/>
      <c r="I55" s="581"/>
      <c r="J55" s="582"/>
      <c r="K55" s="313"/>
      <c r="L55" s="313"/>
      <c r="M55" s="583"/>
      <c r="N55" s="583"/>
      <c r="O55" s="583"/>
      <c r="P55" s="313"/>
      <c r="Q55" s="313"/>
      <c r="R55" s="313"/>
      <c r="S55" s="313"/>
      <c r="T55" s="313"/>
      <c r="U55" s="313"/>
      <c r="V55" s="584"/>
      <c r="W55" s="585"/>
      <c r="X55" s="586"/>
      <c r="Y55" s="587"/>
      <c r="Z55" s="588"/>
      <c r="AA55" s="569"/>
      <c r="AB55" s="589"/>
      <c r="AC55" s="590">
        <v>1</v>
      </c>
      <c r="AD55" s="591">
        <v>4</v>
      </c>
      <c r="AE55" s="592">
        <v>2</v>
      </c>
      <c r="AF55" s="592">
        <v>1</v>
      </c>
      <c r="AG55" s="592"/>
      <c r="AH55" s="592"/>
      <c r="AI55" s="591"/>
      <c r="AJ55" s="591"/>
      <c r="AK55" s="591"/>
      <c r="AL55" s="550"/>
      <c r="AM55" s="533">
        <f t="shared" si="31"/>
        <v>8</v>
      </c>
      <c r="AN55" s="593">
        <v>1</v>
      </c>
      <c r="AO55" s="591">
        <v>52</v>
      </c>
      <c r="AP55" s="594">
        <f t="shared" si="32"/>
        <v>52</v>
      </c>
      <c r="AQ55" s="595">
        <f t="shared" si="34"/>
        <v>6.5</v>
      </c>
    </row>
    <row r="56" spans="1:44" s="460" customFormat="1" ht="11.1" customHeight="1" x14ac:dyDescent="0.25">
      <c r="A56" s="345">
        <v>50</v>
      </c>
      <c r="B56" s="436"/>
      <c r="C56" s="556" t="s">
        <v>223</v>
      </c>
      <c r="D56" s="596" t="str">
        <f>ROMAN(AN56,0)</f>
        <v>I</v>
      </c>
      <c r="E56" s="994"/>
      <c r="F56" s="559"/>
      <c r="G56" s="597"/>
      <c r="H56" s="418"/>
      <c r="I56" s="539"/>
      <c r="J56" s="540"/>
      <c r="K56" s="311"/>
      <c r="L56" s="311"/>
      <c r="M56" s="311"/>
      <c r="N56" s="311"/>
      <c r="O56" s="311"/>
      <c r="P56" s="311"/>
      <c r="Q56" s="311"/>
      <c r="R56" s="311"/>
      <c r="S56" s="314"/>
      <c r="T56" s="314"/>
      <c r="U56" s="314"/>
      <c r="V56" s="598"/>
      <c r="W56" s="542"/>
      <c r="X56" s="543"/>
      <c r="Y56" s="544"/>
      <c r="Z56" s="545"/>
      <c r="AA56" s="527"/>
      <c r="AB56" s="546"/>
      <c r="AC56" s="547">
        <v>3</v>
      </c>
      <c r="AD56" s="548">
        <v>5</v>
      </c>
      <c r="AE56" s="549"/>
      <c r="AF56" s="549"/>
      <c r="AG56" s="549"/>
      <c r="AH56" s="549"/>
      <c r="AI56" s="548"/>
      <c r="AJ56" s="548"/>
      <c r="AK56" s="548"/>
      <c r="AL56" s="599"/>
      <c r="AM56" s="533">
        <f t="shared" si="31"/>
        <v>8</v>
      </c>
      <c r="AN56" s="551">
        <v>1</v>
      </c>
      <c r="AO56" s="600">
        <v>61</v>
      </c>
      <c r="AP56" s="552">
        <f t="shared" si="32"/>
        <v>61</v>
      </c>
      <c r="AQ56" s="553">
        <f t="shared" si="34"/>
        <v>7.625</v>
      </c>
    </row>
    <row r="57" spans="1:44" s="460" customFormat="1" ht="11.1" customHeight="1" x14ac:dyDescent="0.25">
      <c r="A57" s="345">
        <v>51</v>
      </c>
      <c r="B57" s="401"/>
      <c r="C57" s="601" t="s">
        <v>11</v>
      </c>
      <c r="D57" s="466"/>
      <c r="E57" s="990"/>
      <c r="F57" s="1003"/>
      <c r="G57" s="602"/>
      <c r="H57" s="407"/>
      <c r="I57" s="603"/>
      <c r="J57" s="604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605"/>
      <c r="W57" s="606"/>
      <c r="X57" s="607"/>
      <c r="Y57" s="608"/>
      <c r="Z57" s="609"/>
      <c r="AA57" s="610"/>
      <c r="AB57" s="611"/>
      <c r="AC57" s="612">
        <v>3</v>
      </c>
      <c r="AD57" s="613">
        <v>2</v>
      </c>
      <c r="AE57" s="614">
        <v>3</v>
      </c>
      <c r="AF57" s="614"/>
      <c r="AG57" s="614"/>
      <c r="AH57" s="614"/>
      <c r="AI57" s="614"/>
      <c r="AJ57" s="613"/>
      <c r="AK57" s="613"/>
      <c r="AL57" s="615"/>
      <c r="AM57" s="616">
        <f t="shared" si="31"/>
        <v>8</v>
      </c>
      <c r="AN57" s="617"/>
      <c r="AO57" s="613">
        <v>61</v>
      </c>
      <c r="AP57" s="618">
        <f t="shared" si="32"/>
        <v>61</v>
      </c>
      <c r="AQ57" s="619">
        <f t="shared" si="34"/>
        <v>7.625</v>
      </c>
    </row>
    <row r="58" spans="1:44" s="460" customFormat="1" ht="11.1" customHeight="1" x14ac:dyDescent="0.25">
      <c r="A58" s="345">
        <v>52</v>
      </c>
      <c r="B58" s="401"/>
      <c r="C58" s="517" t="s">
        <v>8</v>
      </c>
      <c r="D58" s="458"/>
      <c r="E58" s="459"/>
      <c r="F58" s="629"/>
      <c r="G58" s="620"/>
      <c r="H58" s="621"/>
      <c r="I58" s="520"/>
      <c r="J58" s="521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522"/>
      <c r="W58" s="523"/>
      <c r="X58" s="524"/>
      <c r="Y58" s="525"/>
      <c r="Z58" s="622"/>
      <c r="AA58" s="527"/>
      <c r="AB58" s="528"/>
      <c r="AC58" s="529"/>
      <c r="AD58" s="530">
        <v>5</v>
      </c>
      <c r="AE58" s="531"/>
      <c r="AF58" s="531">
        <v>1</v>
      </c>
      <c r="AG58" s="531">
        <v>1</v>
      </c>
      <c r="AH58" s="531"/>
      <c r="AI58" s="530"/>
      <c r="AJ58" s="530"/>
      <c r="AK58" s="530"/>
      <c r="AL58" s="532"/>
      <c r="AM58" s="533">
        <f t="shared" si="31"/>
        <v>7</v>
      </c>
      <c r="AN58" s="623"/>
      <c r="AO58" s="530">
        <v>34</v>
      </c>
      <c r="AP58" s="535">
        <f t="shared" si="32"/>
        <v>34</v>
      </c>
      <c r="AQ58" s="536">
        <f t="shared" si="34"/>
        <v>4.8571428571428568</v>
      </c>
    </row>
    <row r="59" spans="1:44" s="460" customFormat="1" ht="11.1" customHeight="1" x14ac:dyDescent="0.25">
      <c r="A59" s="345">
        <v>53</v>
      </c>
      <c r="B59" s="436"/>
      <c r="C59" s="517" t="s">
        <v>41</v>
      </c>
      <c r="D59" s="458" t="str">
        <f>ROMAN(AN59,0)</f>
        <v/>
      </c>
      <c r="E59" s="459"/>
      <c r="F59" s="629"/>
      <c r="G59" s="519"/>
      <c r="H59" s="624"/>
      <c r="I59" s="520"/>
      <c r="J59" s="521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522"/>
      <c r="W59" s="523"/>
      <c r="X59" s="524"/>
      <c r="Y59" s="525"/>
      <c r="Z59" s="622"/>
      <c r="AA59" s="527"/>
      <c r="AB59" s="528"/>
      <c r="AC59" s="529"/>
      <c r="AD59" s="530"/>
      <c r="AE59" s="531">
        <v>1</v>
      </c>
      <c r="AF59" s="531"/>
      <c r="AG59" s="531">
        <v>3</v>
      </c>
      <c r="AH59" s="531">
        <v>2</v>
      </c>
      <c r="AI59" s="530"/>
      <c r="AJ59" s="530"/>
      <c r="AK59" s="530"/>
      <c r="AL59" s="532"/>
      <c r="AM59" s="533">
        <f t="shared" si="31"/>
        <v>6</v>
      </c>
      <c r="AN59" s="623"/>
      <c r="AO59" s="530">
        <v>29</v>
      </c>
      <c r="AP59" s="535">
        <f t="shared" si="32"/>
        <v>29</v>
      </c>
      <c r="AQ59" s="383">
        <f t="shared" si="34"/>
        <v>4.833333333333333</v>
      </c>
    </row>
    <row r="60" spans="1:44" s="460" customFormat="1" ht="11.1" customHeight="1" x14ac:dyDescent="0.25">
      <c r="A60" s="345">
        <v>54</v>
      </c>
      <c r="B60" s="436"/>
      <c r="C60" s="625" t="s">
        <v>252</v>
      </c>
      <c r="D60" s="626" t="str">
        <f>ROMAN(AN60,0)</f>
        <v>I</v>
      </c>
      <c r="E60" s="558"/>
      <c r="F60" s="1004"/>
      <c r="G60" s="538"/>
      <c r="H60" s="407"/>
      <c r="I60" s="539"/>
      <c r="J60" s="540"/>
      <c r="K60" s="311"/>
      <c r="L60" s="313"/>
      <c r="M60" s="313"/>
      <c r="N60" s="313"/>
      <c r="O60" s="313"/>
      <c r="P60" s="314"/>
      <c r="Q60" s="311"/>
      <c r="R60" s="311"/>
      <c r="S60" s="311"/>
      <c r="T60" s="311"/>
      <c r="U60" s="311"/>
      <c r="V60" s="541"/>
      <c r="W60" s="542"/>
      <c r="X60" s="543"/>
      <c r="Y60" s="544"/>
      <c r="Z60" s="545"/>
      <c r="AA60" s="527"/>
      <c r="AB60" s="546"/>
      <c r="AC60" s="547"/>
      <c r="AD60" s="548"/>
      <c r="AE60" s="548">
        <v>2</v>
      </c>
      <c r="AF60" s="548">
        <v>4</v>
      </c>
      <c r="AG60" s="549"/>
      <c r="AH60" s="549"/>
      <c r="AI60" s="548"/>
      <c r="AJ60" s="548"/>
      <c r="AK60" s="548"/>
      <c r="AL60" s="550"/>
      <c r="AM60" s="533">
        <f t="shared" si="31"/>
        <v>6</v>
      </c>
      <c r="AN60" s="627">
        <v>1</v>
      </c>
      <c r="AO60" s="548">
        <v>41</v>
      </c>
      <c r="AP60" s="628">
        <f t="shared" si="32"/>
        <v>41</v>
      </c>
      <c r="AQ60" s="553">
        <f t="shared" si="34"/>
        <v>6.833333333333333</v>
      </c>
    </row>
    <row r="61" spans="1:44" s="460" customFormat="1" ht="11.1" customHeight="1" x14ac:dyDescent="0.25">
      <c r="A61" s="345">
        <v>55</v>
      </c>
      <c r="B61" s="436"/>
      <c r="C61" s="517" t="s">
        <v>6</v>
      </c>
      <c r="D61" s="518"/>
      <c r="E61" s="459"/>
      <c r="F61" s="629"/>
      <c r="G61" s="597"/>
      <c r="H61" s="407"/>
      <c r="I61" s="539"/>
      <c r="J61" s="540"/>
      <c r="K61" s="311"/>
      <c r="L61" s="313"/>
      <c r="M61" s="313"/>
      <c r="N61" s="313"/>
      <c r="O61" s="313"/>
      <c r="P61" s="311"/>
      <c r="Q61" s="311"/>
      <c r="R61" s="311"/>
      <c r="S61" s="311"/>
      <c r="T61" s="311"/>
      <c r="U61" s="311"/>
      <c r="V61" s="541"/>
      <c r="W61" s="542"/>
      <c r="X61" s="543"/>
      <c r="Y61" s="544"/>
      <c r="Z61" s="545"/>
      <c r="AA61" s="527"/>
      <c r="AB61" s="546"/>
      <c r="AC61" s="547"/>
      <c r="AD61" s="548">
        <v>5</v>
      </c>
      <c r="AE61" s="549"/>
      <c r="AF61" s="549"/>
      <c r="AG61" s="549"/>
      <c r="AH61" s="549"/>
      <c r="AI61" s="548"/>
      <c r="AJ61" s="548"/>
      <c r="AK61" s="548"/>
      <c r="AL61" s="550"/>
      <c r="AM61" s="533">
        <f t="shared" si="31"/>
        <v>5</v>
      </c>
      <c r="AN61" s="627"/>
      <c r="AO61" s="549">
        <v>14</v>
      </c>
      <c r="AP61" s="628">
        <f t="shared" si="32"/>
        <v>14</v>
      </c>
      <c r="AQ61" s="553">
        <f t="shared" si="34"/>
        <v>2.8</v>
      </c>
    </row>
    <row r="62" spans="1:44" s="460" customFormat="1" ht="11.1" customHeight="1" x14ac:dyDescent="0.25">
      <c r="A62" s="345">
        <v>56</v>
      </c>
      <c r="B62" s="436"/>
      <c r="C62" s="517" t="s">
        <v>42</v>
      </c>
      <c r="D62" s="518" t="str">
        <f>ROMAN(AN62,0)</f>
        <v/>
      </c>
      <c r="E62" s="459"/>
      <c r="F62" s="629"/>
      <c r="G62" s="538"/>
      <c r="H62" s="407"/>
      <c r="I62" s="520"/>
      <c r="J62" s="521"/>
      <c r="K62" s="310"/>
      <c r="L62" s="312"/>
      <c r="M62" s="312"/>
      <c r="N62" s="312"/>
      <c r="O62" s="312"/>
      <c r="P62" s="310"/>
      <c r="Q62" s="310"/>
      <c r="R62" s="310"/>
      <c r="S62" s="310"/>
      <c r="T62" s="310"/>
      <c r="U62" s="310"/>
      <c r="V62" s="522"/>
      <c r="W62" s="523"/>
      <c r="X62" s="389"/>
      <c r="Y62" s="390"/>
      <c r="Z62" s="526"/>
      <c r="AA62" s="527"/>
      <c r="AB62" s="546"/>
      <c r="AC62" s="529"/>
      <c r="AD62" s="530"/>
      <c r="AE62" s="531">
        <v>2</v>
      </c>
      <c r="AF62" s="531">
        <v>1</v>
      </c>
      <c r="AG62" s="531"/>
      <c r="AH62" s="531"/>
      <c r="AI62" s="530">
        <v>1</v>
      </c>
      <c r="AJ62" s="530"/>
      <c r="AK62" s="530"/>
      <c r="AL62" s="532"/>
      <c r="AM62" s="533">
        <f t="shared" si="31"/>
        <v>4</v>
      </c>
      <c r="AN62" s="623"/>
      <c r="AO62" s="531">
        <v>28</v>
      </c>
      <c r="AP62" s="535">
        <f t="shared" si="32"/>
        <v>28</v>
      </c>
      <c r="AQ62" s="553">
        <f t="shared" si="34"/>
        <v>7</v>
      </c>
    </row>
    <row r="63" spans="1:44" s="460" customFormat="1" ht="11.1" customHeight="1" x14ac:dyDescent="0.25">
      <c r="A63" s="345">
        <v>57</v>
      </c>
      <c r="B63" s="401"/>
      <c r="C63" s="517" t="s">
        <v>74</v>
      </c>
      <c r="D63" s="518" t="str">
        <f>ROMAN(AN63,0)</f>
        <v/>
      </c>
      <c r="E63" s="459"/>
      <c r="F63" s="629"/>
      <c r="G63" s="630"/>
      <c r="H63" s="407"/>
      <c r="I63" s="520"/>
      <c r="J63" s="521"/>
      <c r="K63" s="310"/>
      <c r="L63" s="312"/>
      <c r="M63" s="312"/>
      <c r="N63" s="312"/>
      <c r="O63" s="312"/>
      <c r="P63" s="310"/>
      <c r="Q63" s="310"/>
      <c r="R63" s="310"/>
      <c r="S63" s="310"/>
      <c r="T63" s="310"/>
      <c r="U63" s="310"/>
      <c r="V63" s="522"/>
      <c r="W63" s="523"/>
      <c r="X63" s="389"/>
      <c r="Y63" s="390"/>
      <c r="Z63" s="526"/>
      <c r="AA63" s="527"/>
      <c r="AB63" s="528"/>
      <c r="AC63" s="529"/>
      <c r="AD63" s="530"/>
      <c r="AE63" s="531"/>
      <c r="AF63" s="531">
        <v>2</v>
      </c>
      <c r="AG63" s="531">
        <v>1</v>
      </c>
      <c r="AH63" s="531"/>
      <c r="AI63" s="530">
        <v>1</v>
      </c>
      <c r="AJ63" s="530"/>
      <c r="AK63" s="530"/>
      <c r="AL63" s="532"/>
      <c r="AM63" s="533">
        <f t="shared" si="31"/>
        <v>4</v>
      </c>
      <c r="AN63" s="623"/>
      <c r="AO63" s="531">
        <v>7</v>
      </c>
      <c r="AP63" s="535">
        <f t="shared" si="32"/>
        <v>7</v>
      </c>
      <c r="AQ63" s="383">
        <f t="shared" si="34"/>
        <v>1.75</v>
      </c>
    </row>
    <row r="64" spans="1:44" s="460" customFormat="1" ht="11.1" customHeight="1" x14ac:dyDescent="0.25">
      <c r="A64" s="345">
        <v>58</v>
      </c>
      <c r="B64" s="436"/>
      <c r="C64" s="556" t="s">
        <v>161</v>
      </c>
      <c r="D64" s="596" t="str">
        <f>ROMAN(AN64,0)</f>
        <v>I</v>
      </c>
      <c r="E64" s="994"/>
      <c r="F64" s="559"/>
      <c r="G64" s="476"/>
      <c r="H64" s="631"/>
      <c r="I64" s="520"/>
      <c r="J64" s="521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560"/>
      <c r="W64" s="523"/>
      <c r="X64" s="389"/>
      <c r="Y64" s="390"/>
      <c r="Z64" s="391"/>
      <c r="AA64" s="392"/>
      <c r="AB64" s="393"/>
      <c r="AC64" s="529"/>
      <c r="AD64" s="530"/>
      <c r="AE64" s="531"/>
      <c r="AF64" s="531">
        <v>1</v>
      </c>
      <c r="AG64" s="531">
        <v>1</v>
      </c>
      <c r="AH64" s="531">
        <v>1</v>
      </c>
      <c r="AI64" s="530"/>
      <c r="AJ64" s="530"/>
      <c r="AK64" s="530"/>
      <c r="AL64" s="532"/>
      <c r="AM64" s="533">
        <f t="shared" si="31"/>
        <v>3</v>
      </c>
      <c r="AN64" s="623">
        <v>1</v>
      </c>
      <c r="AO64" s="531">
        <v>19</v>
      </c>
      <c r="AP64" s="535">
        <f t="shared" si="32"/>
        <v>19</v>
      </c>
      <c r="AQ64" s="383">
        <f t="shared" si="34"/>
        <v>6.333333333333333</v>
      </c>
    </row>
    <row r="65" spans="1:44" s="460" customFormat="1" ht="11.1" customHeight="1" x14ac:dyDescent="0.25">
      <c r="A65" s="345">
        <v>59</v>
      </c>
      <c r="B65" s="436"/>
      <c r="C65" s="632" t="s">
        <v>160</v>
      </c>
      <c r="D65" s="633" t="str">
        <f>ROMAN(AN65,0)</f>
        <v>I</v>
      </c>
      <c r="E65" s="995"/>
      <c r="F65" s="1005"/>
      <c r="G65" s="505"/>
      <c r="H65" s="385"/>
      <c r="I65" s="506"/>
      <c r="J65" s="507"/>
      <c r="K65" s="309"/>
      <c r="L65" s="634"/>
      <c r="M65" s="634"/>
      <c r="N65" s="634"/>
      <c r="O65" s="634"/>
      <c r="P65" s="309"/>
      <c r="Q65" s="309"/>
      <c r="R65" s="309"/>
      <c r="S65" s="309"/>
      <c r="T65" s="309"/>
      <c r="U65" s="309"/>
      <c r="V65" s="635"/>
      <c r="W65" s="636"/>
      <c r="X65" s="637"/>
      <c r="Y65" s="638"/>
      <c r="Z65" s="639"/>
      <c r="AA65" s="640"/>
      <c r="AB65" s="641"/>
      <c r="AC65" s="510">
        <v>1</v>
      </c>
      <c r="AD65" s="511"/>
      <c r="AE65" s="512"/>
      <c r="AF65" s="512">
        <v>1</v>
      </c>
      <c r="AG65" s="512">
        <v>1</v>
      </c>
      <c r="AH65" s="512"/>
      <c r="AI65" s="511"/>
      <c r="AJ65" s="511"/>
      <c r="AK65" s="511"/>
      <c r="AL65" s="513"/>
      <c r="AM65" s="514">
        <f t="shared" si="31"/>
        <v>3</v>
      </c>
      <c r="AN65" s="642">
        <v>1</v>
      </c>
      <c r="AO65" s="512">
        <v>23</v>
      </c>
      <c r="AP65" s="516">
        <f t="shared" si="32"/>
        <v>23</v>
      </c>
      <c r="AQ65" s="643">
        <f t="shared" si="34"/>
        <v>7.666666666666667</v>
      </c>
    </row>
    <row r="66" spans="1:44" s="460" customFormat="1" ht="11.1" customHeight="1" x14ac:dyDescent="0.25">
      <c r="A66" s="345">
        <v>60</v>
      </c>
      <c r="B66" s="436"/>
      <c r="C66" s="517" t="s">
        <v>33</v>
      </c>
      <c r="D66" s="458"/>
      <c r="E66" s="459"/>
      <c r="F66" s="629"/>
      <c r="G66" s="644"/>
      <c r="H66" s="407"/>
      <c r="I66" s="520"/>
      <c r="J66" s="521"/>
      <c r="K66" s="645"/>
      <c r="L66" s="319"/>
      <c r="M66" s="312"/>
      <c r="N66" s="319"/>
      <c r="O66" s="319"/>
      <c r="P66" s="645"/>
      <c r="Q66" s="645"/>
      <c r="R66" s="310"/>
      <c r="S66" s="645"/>
      <c r="T66" s="310"/>
      <c r="U66" s="310"/>
      <c r="V66" s="522"/>
      <c r="W66" s="523"/>
      <c r="X66" s="524"/>
      <c r="Y66" s="525"/>
      <c r="Z66" s="622"/>
      <c r="AA66" s="527"/>
      <c r="AB66" s="528"/>
      <c r="AC66" s="529"/>
      <c r="AD66" s="530">
        <v>2</v>
      </c>
      <c r="AE66" s="531"/>
      <c r="AF66" s="531"/>
      <c r="AG66" s="531">
        <v>1</v>
      </c>
      <c r="AH66" s="531"/>
      <c r="AI66" s="530"/>
      <c r="AJ66" s="530"/>
      <c r="AK66" s="530"/>
      <c r="AL66" s="532"/>
      <c r="AM66" s="533">
        <f t="shared" si="31"/>
        <v>3</v>
      </c>
      <c r="AN66" s="623"/>
      <c r="AO66" s="531">
        <v>16</v>
      </c>
      <c r="AP66" s="535">
        <f t="shared" si="32"/>
        <v>16</v>
      </c>
      <c r="AQ66" s="536">
        <f t="shared" si="34"/>
        <v>5.333333333333333</v>
      </c>
    </row>
    <row r="67" spans="1:44" s="460" customFormat="1" ht="11.1" customHeight="1" x14ac:dyDescent="0.25">
      <c r="A67" s="345">
        <v>61</v>
      </c>
      <c r="B67" s="436"/>
      <c r="C67" s="517" t="s">
        <v>71</v>
      </c>
      <c r="D67" s="458"/>
      <c r="E67" s="459"/>
      <c r="F67" s="629"/>
      <c r="G67" s="538"/>
      <c r="H67" s="407"/>
      <c r="I67" s="539"/>
      <c r="J67" s="540"/>
      <c r="K67" s="316"/>
      <c r="L67" s="319"/>
      <c r="M67" s="313"/>
      <c r="N67" s="646"/>
      <c r="O67" s="646"/>
      <c r="P67" s="316"/>
      <c r="Q67" s="316"/>
      <c r="R67" s="316"/>
      <c r="S67" s="316"/>
      <c r="T67" s="316"/>
      <c r="U67" s="316"/>
      <c r="V67" s="541"/>
      <c r="W67" s="542"/>
      <c r="X67" s="543"/>
      <c r="Y67" s="544"/>
      <c r="Z67" s="545"/>
      <c r="AA67" s="527"/>
      <c r="AB67" s="546"/>
      <c r="AC67" s="547"/>
      <c r="AD67" s="548"/>
      <c r="AE67" s="549"/>
      <c r="AF67" s="549">
        <v>3</v>
      </c>
      <c r="AG67" s="549"/>
      <c r="AH67" s="549"/>
      <c r="AI67" s="548"/>
      <c r="AJ67" s="548"/>
      <c r="AK67" s="548"/>
      <c r="AL67" s="550"/>
      <c r="AM67" s="533">
        <f t="shared" si="31"/>
        <v>3</v>
      </c>
      <c r="AN67" s="627"/>
      <c r="AO67" s="549">
        <v>11</v>
      </c>
      <c r="AP67" s="628">
        <f t="shared" si="32"/>
        <v>11</v>
      </c>
      <c r="AQ67" s="553">
        <f t="shared" si="34"/>
        <v>3.6666666666666665</v>
      </c>
    </row>
    <row r="68" spans="1:44" s="460" customFormat="1" ht="11.1" customHeight="1" x14ac:dyDescent="0.25">
      <c r="A68" s="345">
        <v>62</v>
      </c>
      <c r="B68" s="436"/>
      <c r="C68" s="517" t="s">
        <v>5</v>
      </c>
      <c r="D68" s="458"/>
      <c r="E68" s="459"/>
      <c r="F68" s="629"/>
      <c r="G68" s="597"/>
      <c r="H68" s="407"/>
      <c r="I68" s="539"/>
      <c r="J68" s="540"/>
      <c r="K68" s="316"/>
      <c r="L68" s="319"/>
      <c r="M68" s="313"/>
      <c r="N68" s="646"/>
      <c r="O68" s="646"/>
      <c r="P68" s="316"/>
      <c r="Q68" s="316"/>
      <c r="R68" s="311"/>
      <c r="S68" s="316"/>
      <c r="T68" s="311"/>
      <c r="U68" s="311"/>
      <c r="V68" s="541"/>
      <c r="W68" s="542"/>
      <c r="X68" s="543"/>
      <c r="Y68" s="544"/>
      <c r="Z68" s="545"/>
      <c r="AA68" s="527"/>
      <c r="AB68" s="546"/>
      <c r="AC68" s="547">
        <v>1</v>
      </c>
      <c r="AD68" s="548">
        <v>2</v>
      </c>
      <c r="AE68" s="549"/>
      <c r="AF68" s="549"/>
      <c r="AG68" s="549"/>
      <c r="AH68" s="549"/>
      <c r="AI68" s="548"/>
      <c r="AJ68" s="548"/>
      <c r="AK68" s="548"/>
      <c r="AL68" s="550"/>
      <c r="AM68" s="533">
        <f t="shared" si="31"/>
        <v>3</v>
      </c>
      <c r="AN68" s="627"/>
      <c r="AO68" s="549">
        <v>8</v>
      </c>
      <c r="AP68" s="628">
        <f t="shared" si="32"/>
        <v>8</v>
      </c>
      <c r="AQ68" s="553">
        <f t="shared" si="34"/>
        <v>2.6666666666666665</v>
      </c>
    </row>
    <row r="69" spans="1:44" s="460" customFormat="1" ht="11.1" customHeight="1" x14ac:dyDescent="0.25">
      <c r="A69" s="345">
        <v>63</v>
      </c>
      <c r="B69" s="436"/>
      <c r="C69" s="517" t="s">
        <v>180</v>
      </c>
      <c r="D69" s="458" t="str">
        <f>ROMAN(AN69,0)</f>
        <v/>
      </c>
      <c r="E69" s="459"/>
      <c r="F69" s="629"/>
      <c r="G69" s="538"/>
      <c r="H69" s="385"/>
      <c r="I69" s="520"/>
      <c r="J69" s="521"/>
      <c r="K69" s="645"/>
      <c r="L69" s="319"/>
      <c r="M69" s="312"/>
      <c r="N69" s="319"/>
      <c r="O69" s="319"/>
      <c r="P69" s="645"/>
      <c r="Q69" s="645"/>
      <c r="R69" s="310"/>
      <c r="S69" s="645"/>
      <c r="T69" s="310"/>
      <c r="U69" s="310"/>
      <c r="V69" s="522"/>
      <c r="W69" s="523"/>
      <c r="X69" s="389"/>
      <c r="Y69" s="390"/>
      <c r="Z69" s="526"/>
      <c r="AA69" s="647"/>
      <c r="AB69" s="393"/>
      <c r="AC69" s="529"/>
      <c r="AD69" s="530"/>
      <c r="AE69" s="531"/>
      <c r="AF69" s="531"/>
      <c r="AG69" s="531"/>
      <c r="AH69" s="531"/>
      <c r="AI69" s="530">
        <v>2</v>
      </c>
      <c r="AJ69" s="530"/>
      <c r="AK69" s="530"/>
      <c r="AL69" s="532"/>
      <c r="AM69" s="533">
        <f t="shared" si="31"/>
        <v>2</v>
      </c>
      <c r="AN69" s="623"/>
      <c r="AO69" s="531">
        <v>6</v>
      </c>
      <c r="AP69" s="535">
        <f t="shared" si="32"/>
        <v>6</v>
      </c>
      <c r="AQ69" s="383">
        <f t="shared" si="34"/>
        <v>3</v>
      </c>
    </row>
    <row r="70" spans="1:44" s="460" customFormat="1" ht="11.1" customHeight="1" x14ac:dyDescent="0.25">
      <c r="A70" s="345">
        <v>64</v>
      </c>
      <c r="B70" s="436"/>
      <c r="C70" s="517" t="s">
        <v>168</v>
      </c>
      <c r="D70" s="458" t="str">
        <f>ROMAN(AN70,0)</f>
        <v/>
      </c>
      <c r="E70" s="459"/>
      <c r="F70" s="629"/>
      <c r="G70" s="648"/>
      <c r="H70" s="649"/>
      <c r="I70" s="520"/>
      <c r="J70" s="521"/>
      <c r="K70" s="645"/>
      <c r="L70" s="319"/>
      <c r="M70" s="312"/>
      <c r="N70" s="319"/>
      <c r="O70" s="319"/>
      <c r="P70" s="645"/>
      <c r="Q70" s="645"/>
      <c r="R70" s="645"/>
      <c r="S70" s="645"/>
      <c r="T70" s="310"/>
      <c r="U70" s="645"/>
      <c r="V70" s="522"/>
      <c r="W70" s="523"/>
      <c r="X70" s="389"/>
      <c r="Y70" s="390"/>
      <c r="Z70" s="526"/>
      <c r="AA70" s="527"/>
      <c r="AB70" s="528"/>
      <c r="AC70" s="529"/>
      <c r="AD70" s="530"/>
      <c r="AE70" s="531"/>
      <c r="AF70" s="531"/>
      <c r="AG70" s="531"/>
      <c r="AH70" s="531"/>
      <c r="AI70" s="530">
        <v>2</v>
      </c>
      <c r="AJ70" s="530"/>
      <c r="AK70" s="530"/>
      <c r="AL70" s="532"/>
      <c r="AM70" s="533">
        <f t="shared" si="31"/>
        <v>2</v>
      </c>
      <c r="AN70" s="623"/>
      <c r="AO70" s="531">
        <v>5</v>
      </c>
      <c r="AP70" s="535">
        <f t="shared" si="32"/>
        <v>5</v>
      </c>
      <c r="AQ70" s="383">
        <f t="shared" si="34"/>
        <v>2.5</v>
      </c>
      <c r="AR70" s="350"/>
    </row>
    <row r="71" spans="1:44" s="460" customFormat="1" ht="11.1" customHeight="1" x14ac:dyDescent="0.25">
      <c r="A71" s="345">
        <v>65</v>
      </c>
      <c r="B71" s="436"/>
      <c r="C71" s="517" t="s">
        <v>77</v>
      </c>
      <c r="D71" s="458" t="str">
        <f>ROMAN(AN71,0)</f>
        <v/>
      </c>
      <c r="E71" s="459"/>
      <c r="F71" s="629"/>
      <c r="G71" s="505"/>
      <c r="H71" s="385"/>
      <c r="I71" s="506"/>
      <c r="J71" s="310"/>
      <c r="K71" s="317"/>
      <c r="L71" s="319"/>
      <c r="M71" s="312"/>
      <c r="N71" s="319"/>
      <c r="O71" s="319"/>
      <c r="P71" s="309"/>
      <c r="Q71" s="317"/>
      <c r="R71" s="317"/>
      <c r="S71" s="317"/>
      <c r="T71" s="317"/>
      <c r="U71" s="317"/>
      <c r="V71" s="635"/>
      <c r="W71" s="523"/>
      <c r="X71" s="389"/>
      <c r="Y71" s="390"/>
      <c r="Z71" s="622"/>
      <c r="AA71" s="527"/>
      <c r="AB71" s="528"/>
      <c r="AC71" s="510"/>
      <c r="AD71" s="511"/>
      <c r="AE71" s="512"/>
      <c r="AF71" s="531"/>
      <c r="AG71" s="531">
        <v>1</v>
      </c>
      <c r="AH71" s="531"/>
      <c r="AI71" s="530">
        <v>1</v>
      </c>
      <c r="AJ71" s="530"/>
      <c r="AK71" s="530"/>
      <c r="AL71" s="532"/>
      <c r="AM71" s="533">
        <f t="shared" si="31"/>
        <v>2</v>
      </c>
      <c r="AN71" s="642"/>
      <c r="AO71" s="531">
        <v>10</v>
      </c>
      <c r="AP71" s="535">
        <f t="shared" si="32"/>
        <v>10</v>
      </c>
      <c r="AQ71" s="383">
        <f t="shared" si="34"/>
        <v>5</v>
      </c>
    </row>
    <row r="72" spans="1:44" s="350" customFormat="1" ht="11.1" customHeight="1" x14ac:dyDescent="0.25">
      <c r="A72" s="345">
        <v>66</v>
      </c>
      <c r="B72" s="436"/>
      <c r="C72" s="650" t="s">
        <v>96</v>
      </c>
      <c r="D72" s="458" t="str">
        <f>ROMAN(AN72,0)</f>
        <v/>
      </c>
      <c r="E72" s="996"/>
      <c r="F72" s="1006"/>
      <c r="G72" s="479"/>
      <c r="H72" s="385"/>
      <c r="I72" s="651"/>
      <c r="J72" s="312"/>
      <c r="K72" s="318"/>
      <c r="L72" s="319"/>
      <c r="M72" s="312"/>
      <c r="N72" s="319"/>
      <c r="O72" s="319"/>
      <c r="P72" s="312"/>
      <c r="Q72" s="318"/>
      <c r="R72" s="318"/>
      <c r="S72" s="318"/>
      <c r="T72" s="318"/>
      <c r="U72" s="318"/>
      <c r="V72" s="652"/>
      <c r="W72" s="565"/>
      <c r="X72" s="566"/>
      <c r="Y72" s="567"/>
      <c r="Z72" s="653"/>
      <c r="AA72" s="569"/>
      <c r="AB72" s="570"/>
      <c r="AC72" s="571"/>
      <c r="AD72" s="572"/>
      <c r="AE72" s="572"/>
      <c r="AF72" s="572"/>
      <c r="AG72" s="572">
        <v>1</v>
      </c>
      <c r="AH72" s="573">
        <v>1</v>
      </c>
      <c r="AI72" s="572"/>
      <c r="AJ72" s="572"/>
      <c r="AK72" s="572"/>
      <c r="AL72" s="574"/>
      <c r="AM72" s="533">
        <f t="shared" si="31"/>
        <v>2</v>
      </c>
      <c r="AN72" s="654"/>
      <c r="AO72" s="573">
        <v>7</v>
      </c>
      <c r="AP72" s="655">
        <f t="shared" si="32"/>
        <v>7</v>
      </c>
      <c r="AQ72" s="383">
        <f t="shared" si="34"/>
        <v>3.5</v>
      </c>
    </row>
    <row r="73" spans="1:44" s="350" customFormat="1" ht="11.1" customHeight="1" x14ac:dyDescent="0.25">
      <c r="A73" s="345">
        <v>67</v>
      </c>
      <c r="B73" s="401"/>
      <c r="C73" s="561" t="s">
        <v>159</v>
      </c>
      <c r="D73" s="596" t="str">
        <f>ROMAN(AN73,0)</f>
        <v>I</v>
      </c>
      <c r="E73" s="992"/>
      <c r="F73" s="1001"/>
      <c r="G73" s="656"/>
      <c r="H73" s="385"/>
      <c r="I73" s="562"/>
      <c r="J73" s="312"/>
      <c r="K73" s="319"/>
      <c r="L73" s="319"/>
      <c r="M73" s="319"/>
      <c r="N73" s="319"/>
      <c r="O73" s="319"/>
      <c r="P73" s="319"/>
      <c r="Q73" s="319"/>
      <c r="R73" s="319"/>
      <c r="S73" s="319"/>
      <c r="T73" s="319"/>
      <c r="U73" s="319"/>
      <c r="V73" s="657"/>
      <c r="W73" s="565"/>
      <c r="X73" s="566"/>
      <c r="Y73" s="567"/>
      <c r="Z73" s="568"/>
      <c r="AA73" s="569"/>
      <c r="AB73" s="570"/>
      <c r="AC73" s="571"/>
      <c r="AD73" s="572"/>
      <c r="AE73" s="573"/>
      <c r="AF73" s="573">
        <v>1</v>
      </c>
      <c r="AG73" s="573">
        <v>1</v>
      </c>
      <c r="AH73" s="573"/>
      <c r="AI73" s="572"/>
      <c r="AJ73" s="572"/>
      <c r="AK73" s="572"/>
      <c r="AL73" s="574"/>
      <c r="AM73" s="533">
        <f t="shared" ref="AM73:AM100" si="35">SUM(AC73:AL73)</f>
        <v>2</v>
      </c>
      <c r="AN73" s="658">
        <v>1</v>
      </c>
      <c r="AO73" s="573">
        <v>19</v>
      </c>
      <c r="AP73" s="655">
        <f t="shared" si="32"/>
        <v>19</v>
      </c>
      <c r="AQ73" s="536">
        <f t="shared" si="34"/>
        <v>9.5</v>
      </c>
    </row>
    <row r="74" spans="1:44" s="350" customFormat="1" ht="11.1" customHeight="1" x14ac:dyDescent="0.25">
      <c r="A74" s="345">
        <v>68</v>
      </c>
      <c r="B74" s="436"/>
      <c r="C74" s="659" t="s">
        <v>66</v>
      </c>
      <c r="D74" s="518"/>
      <c r="E74" s="997"/>
      <c r="F74" s="1007"/>
      <c r="G74" s="660"/>
      <c r="H74" s="385"/>
      <c r="I74" s="661"/>
      <c r="J74" s="662"/>
      <c r="K74" s="320"/>
      <c r="L74" s="320"/>
      <c r="M74" s="663"/>
      <c r="N74" s="663"/>
      <c r="O74" s="319"/>
      <c r="P74" s="320"/>
      <c r="Q74" s="320"/>
      <c r="R74" s="320"/>
      <c r="S74" s="320"/>
      <c r="T74" s="320"/>
      <c r="U74" s="320"/>
      <c r="V74" s="664"/>
      <c r="W74" s="665"/>
      <c r="X74" s="666"/>
      <c r="Y74" s="667"/>
      <c r="Z74" s="668"/>
      <c r="AA74" s="669"/>
      <c r="AB74" s="670"/>
      <c r="AC74" s="671"/>
      <c r="AD74" s="672"/>
      <c r="AE74" s="673"/>
      <c r="AF74" s="673">
        <v>2</v>
      </c>
      <c r="AG74" s="673"/>
      <c r="AH74" s="673"/>
      <c r="AI74" s="672"/>
      <c r="AJ74" s="672"/>
      <c r="AK74" s="672"/>
      <c r="AL74" s="674"/>
      <c r="AM74" s="533">
        <f t="shared" si="35"/>
        <v>2</v>
      </c>
      <c r="AN74" s="675"/>
      <c r="AO74" s="673">
        <v>8</v>
      </c>
      <c r="AP74" s="676">
        <f t="shared" ref="AP74:AP100" si="36">AO74+W74</f>
        <v>8</v>
      </c>
      <c r="AQ74" s="595">
        <f t="shared" ref="AQ74:AQ100" si="37">AP74/AM74</f>
        <v>4</v>
      </c>
    </row>
    <row r="75" spans="1:44" s="350" customFormat="1" ht="11.1" customHeight="1" x14ac:dyDescent="0.25">
      <c r="A75" s="345">
        <v>69</v>
      </c>
      <c r="B75" s="436"/>
      <c r="C75" s="517" t="s">
        <v>61</v>
      </c>
      <c r="D75" s="458"/>
      <c r="E75" s="459"/>
      <c r="F75" s="629"/>
      <c r="G75" s="597"/>
      <c r="H75" s="385"/>
      <c r="I75" s="539"/>
      <c r="J75" s="311"/>
      <c r="K75" s="316"/>
      <c r="L75" s="316"/>
      <c r="M75" s="316"/>
      <c r="N75" s="316"/>
      <c r="O75" s="319"/>
      <c r="P75" s="316"/>
      <c r="Q75" s="316"/>
      <c r="R75" s="316"/>
      <c r="S75" s="316"/>
      <c r="T75" s="316"/>
      <c r="U75" s="316"/>
      <c r="V75" s="541"/>
      <c r="W75" s="542"/>
      <c r="X75" s="543"/>
      <c r="Y75" s="544"/>
      <c r="Z75" s="545"/>
      <c r="AA75" s="527"/>
      <c r="AB75" s="546"/>
      <c r="AC75" s="547">
        <v>2</v>
      </c>
      <c r="AD75" s="548"/>
      <c r="AE75" s="549"/>
      <c r="AF75" s="549"/>
      <c r="AG75" s="549"/>
      <c r="AH75" s="549"/>
      <c r="AI75" s="548"/>
      <c r="AJ75" s="548"/>
      <c r="AK75" s="548"/>
      <c r="AL75" s="550"/>
      <c r="AM75" s="533">
        <f t="shared" si="35"/>
        <v>2</v>
      </c>
      <c r="AN75" s="627"/>
      <c r="AO75" s="549">
        <v>8</v>
      </c>
      <c r="AP75" s="628">
        <f t="shared" si="36"/>
        <v>8</v>
      </c>
      <c r="AQ75" s="553">
        <f t="shared" si="37"/>
        <v>4</v>
      </c>
    </row>
    <row r="76" spans="1:44" s="350" customFormat="1" ht="11.1" customHeight="1" x14ac:dyDescent="0.25">
      <c r="A76" s="345">
        <v>70</v>
      </c>
      <c r="B76" s="436"/>
      <c r="C76" s="677" t="s">
        <v>250</v>
      </c>
      <c r="D76" s="678" t="str">
        <f t="shared" ref="D76:D82" si="38">ROMAN(AN76,0)</f>
        <v>I</v>
      </c>
      <c r="E76" s="998"/>
      <c r="F76" s="1008"/>
      <c r="G76" s="505"/>
      <c r="H76" s="385"/>
      <c r="I76" s="539"/>
      <c r="J76" s="311"/>
      <c r="K76" s="316"/>
      <c r="L76" s="316"/>
      <c r="M76" s="316"/>
      <c r="N76" s="316"/>
      <c r="O76" s="319"/>
      <c r="P76" s="316"/>
      <c r="Q76" s="316"/>
      <c r="R76" s="316"/>
      <c r="S76" s="316"/>
      <c r="T76" s="316"/>
      <c r="U76" s="316"/>
      <c r="V76" s="541"/>
      <c r="W76" s="542"/>
      <c r="X76" s="543"/>
      <c r="Y76" s="544"/>
      <c r="Z76" s="545"/>
      <c r="AA76" s="527"/>
      <c r="AB76" s="546"/>
      <c r="AC76" s="510"/>
      <c r="AD76" s="511"/>
      <c r="AE76" s="512"/>
      <c r="AF76" s="512"/>
      <c r="AG76" s="512"/>
      <c r="AH76" s="512"/>
      <c r="AI76" s="511"/>
      <c r="AJ76" s="511">
        <v>1</v>
      </c>
      <c r="AK76" s="511"/>
      <c r="AL76" s="513"/>
      <c r="AM76" s="514">
        <f t="shared" si="35"/>
        <v>1</v>
      </c>
      <c r="AN76" s="642">
        <v>1</v>
      </c>
      <c r="AO76" s="512">
        <v>12</v>
      </c>
      <c r="AP76" s="516">
        <f t="shared" si="36"/>
        <v>12</v>
      </c>
      <c r="AQ76" s="457">
        <f t="shared" si="37"/>
        <v>12</v>
      </c>
    </row>
    <row r="77" spans="1:44" s="350" customFormat="1" ht="11.1" customHeight="1" x14ac:dyDescent="0.25">
      <c r="A77" s="345">
        <v>71</v>
      </c>
      <c r="B77" s="384"/>
      <c r="C77" s="517" t="s">
        <v>187</v>
      </c>
      <c r="D77" s="518" t="str">
        <f t="shared" si="38"/>
        <v/>
      </c>
      <c r="E77" s="459"/>
      <c r="F77" s="629"/>
      <c r="G77" s="679"/>
      <c r="H77" s="385"/>
      <c r="I77" s="680"/>
      <c r="J77" s="681"/>
      <c r="K77" s="321"/>
      <c r="L77" s="321"/>
      <c r="M77" s="681"/>
      <c r="N77" s="321"/>
      <c r="O77" s="321"/>
      <c r="P77" s="682"/>
      <c r="Q77" s="682"/>
      <c r="R77" s="321"/>
      <c r="S77" s="321"/>
      <c r="T77" s="321"/>
      <c r="U77" s="321"/>
      <c r="V77" s="683"/>
      <c r="W77" s="684"/>
      <c r="X77" s="685"/>
      <c r="Y77" s="686"/>
      <c r="Z77" s="526"/>
      <c r="AA77" s="647"/>
      <c r="AB77" s="687"/>
      <c r="AC77" s="688"/>
      <c r="AD77" s="689"/>
      <c r="AE77" s="690"/>
      <c r="AF77" s="690"/>
      <c r="AG77" s="690"/>
      <c r="AH77" s="690"/>
      <c r="AI77" s="689">
        <v>1</v>
      </c>
      <c r="AJ77" s="689"/>
      <c r="AK77" s="689"/>
      <c r="AL77" s="691"/>
      <c r="AM77" s="692">
        <f t="shared" si="35"/>
        <v>1</v>
      </c>
      <c r="AN77" s="693"/>
      <c r="AO77" s="690">
        <v>10</v>
      </c>
      <c r="AP77" s="690">
        <f t="shared" si="36"/>
        <v>10</v>
      </c>
      <c r="AQ77" s="694">
        <f t="shared" si="37"/>
        <v>10</v>
      </c>
    </row>
    <row r="78" spans="1:44" s="350" customFormat="1" ht="11.1" customHeight="1" x14ac:dyDescent="0.25">
      <c r="A78" s="345">
        <v>72</v>
      </c>
      <c r="B78" s="384"/>
      <c r="C78" s="517" t="s">
        <v>188</v>
      </c>
      <c r="D78" s="518" t="str">
        <f t="shared" si="38"/>
        <v/>
      </c>
      <c r="E78" s="459"/>
      <c r="F78" s="629"/>
      <c r="G78" s="679"/>
      <c r="H78" s="385"/>
      <c r="I78" s="680"/>
      <c r="J78" s="681"/>
      <c r="K78" s="321"/>
      <c r="L78" s="321"/>
      <c r="M78" s="681"/>
      <c r="N78" s="321"/>
      <c r="O78" s="321"/>
      <c r="P78" s="682"/>
      <c r="Q78" s="682"/>
      <c r="R78" s="321"/>
      <c r="S78" s="321"/>
      <c r="T78" s="321"/>
      <c r="U78" s="321"/>
      <c r="V78" s="683"/>
      <c r="W78" s="684"/>
      <c r="X78" s="685"/>
      <c r="Y78" s="686"/>
      <c r="Z78" s="526"/>
      <c r="AA78" s="647"/>
      <c r="AB78" s="687"/>
      <c r="AC78" s="688"/>
      <c r="AD78" s="689"/>
      <c r="AE78" s="690"/>
      <c r="AF78" s="690"/>
      <c r="AG78" s="690"/>
      <c r="AH78" s="690"/>
      <c r="AI78" s="689">
        <v>1</v>
      </c>
      <c r="AJ78" s="689"/>
      <c r="AK78" s="689"/>
      <c r="AL78" s="691"/>
      <c r="AM78" s="692">
        <f t="shared" si="35"/>
        <v>1</v>
      </c>
      <c r="AN78" s="693"/>
      <c r="AO78" s="690">
        <v>7</v>
      </c>
      <c r="AP78" s="690">
        <f t="shared" si="36"/>
        <v>7</v>
      </c>
      <c r="AQ78" s="694">
        <f t="shared" si="37"/>
        <v>7</v>
      </c>
    </row>
    <row r="79" spans="1:44" s="350" customFormat="1" ht="11.1" customHeight="1" x14ac:dyDescent="0.25">
      <c r="A79" s="345">
        <v>73</v>
      </c>
      <c r="B79" s="401"/>
      <c r="C79" s="517" t="s">
        <v>189</v>
      </c>
      <c r="D79" s="518" t="str">
        <f t="shared" si="38"/>
        <v/>
      </c>
      <c r="E79" s="459"/>
      <c r="F79" s="629"/>
      <c r="G79" s="679"/>
      <c r="H79" s="385"/>
      <c r="I79" s="680"/>
      <c r="J79" s="681"/>
      <c r="K79" s="321"/>
      <c r="L79" s="321"/>
      <c r="M79" s="681"/>
      <c r="N79" s="321"/>
      <c r="O79" s="321"/>
      <c r="P79" s="682"/>
      <c r="Q79" s="682"/>
      <c r="R79" s="321"/>
      <c r="S79" s="321"/>
      <c r="T79" s="321"/>
      <c r="U79" s="321"/>
      <c r="V79" s="683"/>
      <c r="W79" s="684"/>
      <c r="X79" s="685"/>
      <c r="Y79" s="686"/>
      <c r="Z79" s="526"/>
      <c r="AA79" s="647"/>
      <c r="AB79" s="687"/>
      <c r="AC79" s="688"/>
      <c r="AD79" s="689"/>
      <c r="AE79" s="690"/>
      <c r="AF79" s="690"/>
      <c r="AG79" s="690"/>
      <c r="AH79" s="690"/>
      <c r="AI79" s="689">
        <v>1</v>
      </c>
      <c r="AJ79" s="689"/>
      <c r="AK79" s="689"/>
      <c r="AL79" s="691"/>
      <c r="AM79" s="692">
        <f t="shared" si="35"/>
        <v>1</v>
      </c>
      <c r="AN79" s="693"/>
      <c r="AO79" s="690">
        <v>4</v>
      </c>
      <c r="AP79" s="690">
        <f t="shared" si="36"/>
        <v>4</v>
      </c>
      <c r="AQ79" s="694">
        <f t="shared" si="37"/>
        <v>4</v>
      </c>
    </row>
    <row r="80" spans="1:44" s="350" customFormat="1" ht="11.1" customHeight="1" x14ac:dyDescent="0.25">
      <c r="A80" s="345">
        <v>74</v>
      </c>
      <c r="B80" s="401"/>
      <c r="C80" s="517" t="s">
        <v>177</v>
      </c>
      <c r="D80" s="518" t="str">
        <f t="shared" si="38"/>
        <v/>
      </c>
      <c r="E80" s="459"/>
      <c r="F80" s="629"/>
      <c r="G80" s="695"/>
      <c r="H80" s="385"/>
      <c r="I80" s="680"/>
      <c r="J80" s="681"/>
      <c r="K80" s="321"/>
      <c r="L80" s="321"/>
      <c r="M80" s="681"/>
      <c r="N80" s="321"/>
      <c r="O80" s="321"/>
      <c r="P80" s="682"/>
      <c r="Q80" s="682"/>
      <c r="R80" s="321"/>
      <c r="S80" s="321"/>
      <c r="T80" s="321"/>
      <c r="U80" s="321"/>
      <c r="V80" s="683"/>
      <c r="W80" s="684"/>
      <c r="X80" s="685"/>
      <c r="Y80" s="686"/>
      <c r="Z80" s="526"/>
      <c r="AA80" s="527"/>
      <c r="AB80" s="696"/>
      <c r="AC80" s="688"/>
      <c r="AD80" s="689"/>
      <c r="AE80" s="690"/>
      <c r="AF80" s="690"/>
      <c r="AG80" s="690"/>
      <c r="AH80" s="690"/>
      <c r="AI80" s="689">
        <v>1</v>
      </c>
      <c r="AJ80" s="689"/>
      <c r="AK80" s="689"/>
      <c r="AL80" s="691"/>
      <c r="AM80" s="692">
        <f t="shared" si="35"/>
        <v>1</v>
      </c>
      <c r="AN80" s="693"/>
      <c r="AO80" s="690">
        <v>0</v>
      </c>
      <c r="AP80" s="690">
        <f t="shared" si="36"/>
        <v>0</v>
      </c>
      <c r="AQ80" s="694">
        <f t="shared" si="37"/>
        <v>0</v>
      </c>
    </row>
    <row r="81" spans="1:44" s="350" customFormat="1" ht="11.1" customHeight="1" x14ac:dyDescent="0.25">
      <c r="A81" s="345">
        <v>75</v>
      </c>
      <c r="B81" s="436"/>
      <c r="C81" s="517" t="s">
        <v>133</v>
      </c>
      <c r="D81" s="518" t="str">
        <f t="shared" si="38"/>
        <v/>
      </c>
      <c r="E81" s="459"/>
      <c r="F81" s="629"/>
      <c r="G81" s="695"/>
      <c r="H81" s="697"/>
      <c r="I81" s="680"/>
      <c r="J81" s="681"/>
      <c r="K81" s="321"/>
      <c r="L81" s="321"/>
      <c r="M81" s="681"/>
      <c r="N81" s="321"/>
      <c r="O81" s="321"/>
      <c r="P81" s="682"/>
      <c r="Q81" s="682"/>
      <c r="R81" s="321"/>
      <c r="S81" s="321"/>
      <c r="T81" s="321"/>
      <c r="U81" s="321"/>
      <c r="V81" s="683"/>
      <c r="W81" s="684"/>
      <c r="X81" s="698"/>
      <c r="Y81" s="699"/>
      <c r="Z81" s="526"/>
      <c r="AA81" s="527"/>
      <c r="AB81" s="696"/>
      <c r="AC81" s="688"/>
      <c r="AD81" s="689"/>
      <c r="AE81" s="690"/>
      <c r="AF81" s="690"/>
      <c r="AG81" s="690"/>
      <c r="AH81" s="690">
        <v>1</v>
      </c>
      <c r="AI81" s="689"/>
      <c r="AJ81" s="689"/>
      <c r="AK81" s="689"/>
      <c r="AL81" s="691"/>
      <c r="AM81" s="692">
        <f t="shared" si="35"/>
        <v>1</v>
      </c>
      <c r="AN81" s="693"/>
      <c r="AO81" s="690">
        <v>5</v>
      </c>
      <c r="AP81" s="690">
        <f t="shared" si="36"/>
        <v>5</v>
      </c>
      <c r="AQ81" s="694">
        <f t="shared" si="37"/>
        <v>5</v>
      </c>
    </row>
    <row r="82" spans="1:44" s="350" customFormat="1" ht="11.1" customHeight="1" x14ac:dyDescent="0.25">
      <c r="A82" s="345">
        <v>76</v>
      </c>
      <c r="B82" s="401"/>
      <c r="C82" s="517" t="s">
        <v>132</v>
      </c>
      <c r="D82" s="518" t="str">
        <f t="shared" si="38"/>
        <v/>
      </c>
      <c r="E82" s="459"/>
      <c r="F82" s="629"/>
      <c r="G82" s="695"/>
      <c r="H82" s="697"/>
      <c r="I82" s="680"/>
      <c r="J82" s="681"/>
      <c r="K82" s="321"/>
      <c r="L82" s="321"/>
      <c r="M82" s="681"/>
      <c r="N82" s="321"/>
      <c r="O82" s="321"/>
      <c r="P82" s="682"/>
      <c r="Q82" s="682"/>
      <c r="R82" s="321"/>
      <c r="S82" s="321"/>
      <c r="T82" s="321"/>
      <c r="U82" s="321"/>
      <c r="V82" s="683"/>
      <c r="W82" s="684"/>
      <c r="X82" s="698"/>
      <c r="Y82" s="699"/>
      <c r="Z82" s="526"/>
      <c r="AA82" s="527"/>
      <c r="AB82" s="696"/>
      <c r="AC82" s="688"/>
      <c r="AD82" s="689"/>
      <c r="AE82" s="690"/>
      <c r="AF82" s="690"/>
      <c r="AG82" s="690"/>
      <c r="AH82" s="690">
        <v>1</v>
      </c>
      <c r="AI82" s="689"/>
      <c r="AJ82" s="689"/>
      <c r="AK82" s="689"/>
      <c r="AL82" s="691"/>
      <c r="AM82" s="692">
        <f t="shared" si="35"/>
        <v>1</v>
      </c>
      <c r="AN82" s="693"/>
      <c r="AO82" s="690">
        <v>2</v>
      </c>
      <c r="AP82" s="690">
        <f t="shared" si="36"/>
        <v>2</v>
      </c>
      <c r="AQ82" s="694">
        <f t="shared" si="37"/>
        <v>2</v>
      </c>
    </row>
    <row r="83" spans="1:44" s="350" customFormat="1" ht="11.1" customHeight="1" x14ac:dyDescent="0.25">
      <c r="A83" s="345">
        <v>77</v>
      </c>
      <c r="B83" s="401"/>
      <c r="C83" s="517" t="s">
        <v>92</v>
      </c>
      <c r="D83" s="518"/>
      <c r="E83" s="459"/>
      <c r="F83" s="629"/>
      <c r="G83" s="695"/>
      <c r="H83" s="697"/>
      <c r="I83" s="680"/>
      <c r="J83" s="681"/>
      <c r="K83" s="321"/>
      <c r="L83" s="321"/>
      <c r="M83" s="681"/>
      <c r="N83" s="321"/>
      <c r="O83" s="321"/>
      <c r="P83" s="321"/>
      <c r="Q83" s="321"/>
      <c r="R83" s="321"/>
      <c r="S83" s="321"/>
      <c r="T83" s="321"/>
      <c r="U83" s="321"/>
      <c r="V83" s="683"/>
      <c r="W83" s="700"/>
      <c r="X83" s="698"/>
      <c r="Y83" s="699"/>
      <c r="Z83" s="526"/>
      <c r="AA83" s="527"/>
      <c r="AB83" s="696"/>
      <c r="AC83" s="688"/>
      <c r="AD83" s="689"/>
      <c r="AE83" s="690"/>
      <c r="AF83" s="690"/>
      <c r="AG83" s="690">
        <v>1</v>
      </c>
      <c r="AH83" s="690"/>
      <c r="AI83" s="689"/>
      <c r="AJ83" s="689"/>
      <c r="AK83" s="689"/>
      <c r="AL83" s="691"/>
      <c r="AM83" s="692">
        <f t="shared" si="35"/>
        <v>1</v>
      </c>
      <c r="AN83" s="693"/>
      <c r="AO83" s="690">
        <v>5</v>
      </c>
      <c r="AP83" s="690">
        <f t="shared" si="36"/>
        <v>5</v>
      </c>
      <c r="AQ83" s="701">
        <f t="shared" si="37"/>
        <v>5</v>
      </c>
    </row>
    <row r="84" spans="1:44" ht="11.1" customHeight="1" x14ac:dyDescent="0.25">
      <c r="A84" s="345">
        <v>78</v>
      </c>
      <c r="B84" s="436"/>
      <c r="C84" s="517" t="s">
        <v>95</v>
      </c>
      <c r="D84" s="518"/>
      <c r="E84" s="459"/>
      <c r="F84" s="629"/>
      <c r="G84" s="695"/>
      <c r="H84" s="697"/>
      <c r="I84" s="680"/>
      <c r="J84" s="681"/>
      <c r="K84" s="321"/>
      <c r="L84" s="321"/>
      <c r="M84" s="321"/>
      <c r="N84" s="321"/>
      <c r="O84" s="321"/>
      <c r="P84" s="321"/>
      <c r="Q84" s="321"/>
      <c r="R84" s="321"/>
      <c r="S84" s="321"/>
      <c r="T84" s="321"/>
      <c r="U84" s="321"/>
      <c r="V84" s="683"/>
      <c r="W84" s="700"/>
      <c r="X84" s="698"/>
      <c r="Y84" s="699"/>
      <c r="Z84" s="526"/>
      <c r="AA84" s="527"/>
      <c r="AB84" s="696"/>
      <c r="AC84" s="688"/>
      <c r="AD84" s="689"/>
      <c r="AE84" s="690"/>
      <c r="AF84" s="690"/>
      <c r="AG84" s="690">
        <v>1</v>
      </c>
      <c r="AH84" s="690"/>
      <c r="AI84" s="689"/>
      <c r="AJ84" s="689"/>
      <c r="AK84" s="689"/>
      <c r="AL84" s="691"/>
      <c r="AM84" s="692">
        <f t="shared" si="35"/>
        <v>1</v>
      </c>
      <c r="AN84" s="693"/>
      <c r="AO84" s="690">
        <v>2</v>
      </c>
      <c r="AP84" s="690">
        <f t="shared" si="36"/>
        <v>2</v>
      </c>
      <c r="AQ84" s="701">
        <f t="shared" si="37"/>
        <v>2</v>
      </c>
      <c r="AR84" s="346"/>
    </row>
    <row r="85" spans="1:44" s="350" customFormat="1" ht="11.1" customHeight="1" x14ac:dyDescent="0.25">
      <c r="A85" s="345">
        <v>79</v>
      </c>
      <c r="B85" s="436"/>
      <c r="C85" s="517" t="s">
        <v>93</v>
      </c>
      <c r="D85" s="518"/>
      <c r="E85" s="459"/>
      <c r="F85" s="629"/>
      <c r="G85" s="695"/>
      <c r="H85" s="697"/>
      <c r="I85" s="680"/>
      <c r="J85" s="681"/>
      <c r="K85" s="321"/>
      <c r="L85" s="321"/>
      <c r="M85" s="321"/>
      <c r="N85" s="321"/>
      <c r="O85" s="321"/>
      <c r="P85" s="321"/>
      <c r="Q85" s="321"/>
      <c r="R85" s="321"/>
      <c r="S85" s="321"/>
      <c r="T85" s="321"/>
      <c r="U85" s="321"/>
      <c r="V85" s="683"/>
      <c r="W85" s="700"/>
      <c r="X85" s="698"/>
      <c r="Y85" s="699"/>
      <c r="Z85" s="526"/>
      <c r="AA85" s="527"/>
      <c r="AB85" s="696"/>
      <c r="AC85" s="688"/>
      <c r="AD85" s="689"/>
      <c r="AE85" s="690"/>
      <c r="AF85" s="690"/>
      <c r="AG85" s="690">
        <v>1</v>
      </c>
      <c r="AH85" s="690"/>
      <c r="AI85" s="689"/>
      <c r="AJ85" s="689"/>
      <c r="AK85" s="689"/>
      <c r="AL85" s="691"/>
      <c r="AM85" s="692">
        <f t="shared" si="35"/>
        <v>1</v>
      </c>
      <c r="AN85" s="693"/>
      <c r="AO85" s="690">
        <v>1</v>
      </c>
      <c r="AP85" s="690">
        <f t="shared" si="36"/>
        <v>1</v>
      </c>
      <c r="AQ85" s="701">
        <f t="shared" si="37"/>
        <v>1</v>
      </c>
    </row>
    <row r="86" spans="1:44" s="350" customFormat="1" ht="11.1" customHeight="1" x14ac:dyDescent="0.25">
      <c r="A86" s="345">
        <v>80</v>
      </c>
      <c r="B86" s="436"/>
      <c r="C86" s="556" t="s">
        <v>163</v>
      </c>
      <c r="D86" s="626" t="str">
        <f>ROMAN(AN86,0)</f>
        <v>I</v>
      </c>
      <c r="E86" s="994"/>
      <c r="F86" s="559"/>
      <c r="G86" s="702"/>
      <c r="H86" s="697"/>
      <c r="I86" s="680"/>
      <c r="J86" s="681"/>
      <c r="K86" s="321"/>
      <c r="L86" s="321"/>
      <c r="M86" s="321"/>
      <c r="N86" s="321"/>
      <c r="O86" s="321"/>
      <c r="P86" s="682"/>
      <c r="Q86" s="682"/>
      <c r="R86" s="321"/>
      <c r="S86" s="321"/>
      <c r="T86" s="321"/>
      <c r="U86" s="321"/>
      <c r="V86" s="683"/>
      <c r="W86" s="684"/>
      <c r="X86" s="703"/>
      <c r="Y86" s="699"/>
      <c r="Z86" s="526"/>
      <c r="AA86" s="527"/>
      <c r="AB86" s="704"/>
      <c r="AC86" s="688"/>
      <c r="AD86" s="689"/>
      <c r="AE86" s="690">
        <v>1</v>
      </c>
      <c r="AF86" s="690"/>
      <c r="AG86" s="690"/>
      <c r="AH86" s="690"/>
      <c r="AI86" s="689"/>
      <c r="AJ86" s="689"/>
      <c r="AK86" s="689"/>
      <c r="AL86" s="691"/>
      <c r="AM86" s="692">
        <f t="shared" si="35"/>
        <v>1</v>
      </c>
      <c r="AN86" s="693">
        <v>1</v>
      </c>
      <c r="AO86" s="690">
        <v>13</v>
      </c>
      <c r="AP86" s="690">
        <f t="shared" si="36"/>
        <v>13</v>
      </c>
      <c r="AQ86" s="701">
        <f t="shared" si="37"/>
        <v>13</v>
      </c>
    </row>
    <row r="87" spans="1:44" s="350" customFormat="1" ht="11.1" customHeight="1" x14ac:dyDescent="0.25">
      <c r="A87" s="345">
        <v>81</v>
      </c>
      <c r="B87" s="436"/>
      <c r="C87" s="556" t="s">
        <v>164</v>
      </c>
      <c r="D87" s="626" t="str">
        <f>ROMAN(AN87,0)</f>
        <v>I</v>
      </c>
      <c r="E87" s="994"/>
      <c r="F87" s="559"/>
      <c r="G87" s="702"/>
      <c r="H87" s="697"/>
      <c r="I87" s="680"/>
      <c r="J87" s="681"/>
      <c r="K87" s="321"/>
      <c r="L87" s="321"/>
      <c r="M87" s="321"/>
      <c r="N87" s="321"/>
      <c r="O87" s="321"/>
      <c r="P87" s="321"/>
      <c r="Q87" s="321"/>
      <c r="R87" s="682"/>
      <c r="S87" s="321"/>
      <c r="T87" s="321"/>
      <c r="U87" s="321"/>
      <c r="V87" s="683"/>
      <c r="W87" s="684"/>
      <c r="X87" s="703"/>
      <c r="Y87" s="699"/>
      <c r="Z87" s="526"/>
      <c r="AA87" s="527"/>
      <c r="AB87" s="704"/>
      <c r="AC87" s="688"/>
      <c r="AD87" s="689"/>
      <c r="AE87" s="690">
        <v>1</v>
      </c>
      <c r="AF87" s="690"/>
      <c r="AG87" s="690"/>
      <c r="AH87" s="690"/>
      <c r="AI87" s="689"/>
      <c r="AJ87" s="689"/>
      <c r="AK87" s="689"/>
      <c r="AL87" s="691"/>
      <c r="AM87" s="692">
        <f t="shared" si="35"/>
        <v>1</v>
      </c>
      <c r="AN87" s="693">
        <v>1</v>
      </c>
      <c r="AO87" s="690">
        <v>13</v>
      </c>
      <c r="AP87" s="690">
        <f t="shared" si="36"/>
        <v>13</v>
      </c>
      <c r="AQ87" s="701">
        <f t="shared" si="37"/>
        <v>13</v>
      </c>
    </row>
    <row r="88" spans="1:44" ht="11.1" customHeight="1" x14ac:dyDescent="0.25">
      <c r="A88" s="345">
        <v>82</v>
      </c>
      <c r="B88" s="436"/>
      <c r="C88" s="517" t="s">
        <v>51</v>
      </c>
      <c r="D88" s="518"/>
      <c r="E88" s="459"/>
      <c r="F88" s="629"/>
      <c r="G88" s="702"/>
      <c r="H88" s="697"/>
      <c r="I88" s="680"/>
      <c r="J88" s="681"/>
      <c r="K88" s="321"/>
      <c r="L88" s="321"/>
      <c r="M88" s="321"/>
      <c r="N88" s="321"/>
      <c r="O88" s="321"/>
      <c r="P88" s="321"/>
      <c r="Q88" s="321"/>
      <c r="R88" s="321"/>
      <c r="S88" s="321"/>
      <c r="T88" s="321"/>
      <c r="U88" s="321"/>
      <c r="V88" s="683"/>
      <c r="W88" s="684"/>
      <c r="X88" s="703"/>
      <c r="Y88" s="699"/>
      <c r="Z88" s="526"/>
      <c r="AA88" s="527"/>
      <c r="AB88" s="704"/>
      <c r="AC88" s="688"/>
      <c r="AD88" s="689"/>
      <c r="AE88" s="690">
        <v>1</v>
      </c>
      <c r="AF88" s="690"/>
      <c r="AG88" s="690"/>
      <c r="AH88" s="690"/>
      <c r="AI88" s="689"/>
      <c r="AJ88" s="689"/>
      <c r="AK88" s="689"/>
      <c r="AL88" s="691"/>
      <c r="AM88" s="692">
        <f t="shared" si="35"/>
        <v>1</v>
      </c>
      <c r="AN88" s="693"/>
      <c r="AO88" s="690">
        <v>10</v>
      </c>
      <c r="AP88" s="690">
        <f t="shared" si="36"/>
        <v>10</v>
      </c>
      <c r="AQ88" s="701">
        <f t="shared" si="37"/>
        <v>10</v>
      </c>
      <c r="AR88" s="346"/>
    </row>
    <row r="89" spans="1:44" s="460" customFormat="1" ht="11.1" customHeight="1" x14ac:dyDescent="0.25">
      <c r="A89" s="345">
        <v>83</v>
      </c>
      <c r="B89" s="436"/>
      <c r="C89" s="517" t="s">
        <v>52</v>
      </c>
      <c r="D89" s="518"/>
      <c r="E89" s="459"/>
      <c r="F89" s="629"/>
      <c r="G89" s="702"/>
      <c r="H89" s="697"/>
      <c r="I89" s="680"/>
      <c r="J89" s="681"/>
      <c r="K89" s="321"/>
      <c r="L89" s="321"/>
      <c r="M89" s="321"/>
      <c r="N89" s="321"/>
      <c r="O89" s="321"/>
      <c r="P89" s="321"/>
      <c r="Q89" s="321"/>
      <c r="R89" s="321"/>
      <c r="S89" s="321"/>
      <c r="T89" s="321"/>
      <c r="U89" s="321"/>
      <c r="V89" s="683"/>
      <c r="W89" s="684"/>
      <c r="X89" s="703"/>
      <c r="Y89" s="699"/>
      <c r="Z89" s="526"/>
      <c r="AA89" s="527"/>
      <c r="AB89" s="704"/>
      <c r="AC89" s="688"/>
      <c r="AD89" s="689"/>
      <c r="AE89" s="690">
        <v>1</v>
      </c>
      <c r="AF89" s="690"/>
      <c r="AG89" s="690"/>
      <c r="AH89" s="690"/>
      <c r="AI89" s="689"/>
      <c r="AJ89" s="689"/>
      <c r="AK89" s="689"/>
      <c r="AL89" s="691"/>
      <c r="AM89" s="692">
        <f t="shared" si="35"/>
        <v>1</v>
      </c>
      <c r="AN89" s="693"/>
      <c r="AO89" s="690">
        <v>4</v>
      </c>
      <c r="AP89" s="690">
        <f t="shared" si="36"/>
        <v>4</v>
      </c>
      <c r="AQ89" s="701">
        <f t="shared" si="37"/>
        <v>4</v>
      </c>
      <c r="AR89" s="360"/>
    </row>
    <row r="90" spans="1:44" s="705" customFormat="1" ht="11.1" customHeight="1" x14ac:dyDescent="0.25">
      <c r="A90" s="345">
        <v>84</v>
      </c>
      <c r="B90" s="436"/>
      <c r="C90" s="517" t="s">
        <v>45</v>
      </c>
      <c r="D90" s="518"/>
      <c r="E90" s="459"/>
      <c r="F90" s="629"/>
      <c r="G90" s="702"/>
      <c r="H90" s="697"/>
      <c r="I90" s="680"/>
      <c r="J90" s="681"/>
      <c r="K90" s="321"/>
      <c r="L90" s="321"/>
      <c r="M90" s="321"/>
      <c r="N90" s="321"/>
      <c r="O90" s="321"/>
      <c r="P90" s="321"/>
      <c r="Q90" s="321"/>
      <c r="R90" s="321"/>
      <c r="S90" s="321"/>
      <c r="T90" s="321"/>
      <c r="U90" s="321"/>
      <c r="V90" s="683"/>
      <c r="W90" s="684"/>
      <c r="X90" s="703"/>
      <c r="Y90" s="699"/>
      <c r="Z90" s="526"/>
      <c r="AA90" s="527"/>
      <c r="AB90" s="704"/>
      <c r="AC90" s="688"/>
      <c r="AD90" s="689"/>
      <c r="AE90" s="690">
        <v>1</v>
      </c>
      <c r="AF90" s="690"/>
      <c r="AG90" s="690"/>
      <c r="AH90" s="690"/>
      <c r="AI90" s="689"/>
      <c r="AJ90" s="689"/>
      <c r="AK90" s="689"/>
      <c r="AL90" s="691"/>
      <c r="AM90" s="692">
        <f t="shared" si="35"/>
        <v>1</v>
      </c>
      <c r="AN90" s="693"/>
      <c r="AO90" s="690">
        <v>0</v>
      </c>
      <c r="AP90" s="690">
        <f t="shared" si="36"/>
        <v>0</v>
      </c>
      <c r="AQ90" s="701">
        <f t="shared" si="37"/>
        <v>0</v>
      </c>
      <c r="AR90" s="360"/>
    </row>
    <row r="91" spans="1:44" ht="11.1" customHeight="1" x14ac:dyDescent="0.25">
      <c r="A91" s="345">
        <v>85</v>
      </c>
      <c r="B91" s="436"/>
      <c r="C91" s="650" t="s">
        <v>47</v>
      </c>
      <c r="D91" s="518"/>
      <c r="E91" s="996"/>
      <c r="F91" s="1006"/>
      <c r="G91" s="702"/>
      <c r="H91" s="697"/>
      <c r="I91" s="680"/>
      <c r="J91" s="681"/>
      <c r="K91" s="321"/>
      <c r="L91" s="321"/>
      <c r="M91" s="321"/>
      <c r="N91" s="321"/>
      <c r="O91" s="321"/>
      <c r="P91" s="321"/>
      <c r="Q91" s="321"/>
      <c r="R91" s="321"/>
      <c r="S91" s="321"/>
      <c r="T91" s="321"/>
      <c r="U91" s="321"/>
      <c r="V91" s="683"/>
      <c r="W91" s="684"/>
      <c r="X91" s="703"/>
      <c r="Y91" s="699"/>
      <c r="Z91" s="526"/>
      <c r="AA91" s="527"/>
      <c r="AB91" s="704"/>
      <c r="AC91" s="688"/>
      <c r="AD91" s="689"/>
      <c r="AE91" s="690">
        <v>1</v>
      </c>
      <c r="AF91" s="690"/>
      <c r="AG91" s="690"/>
      <c r="AH91" s="690"/>
      <c r="AI91" s="689"/>
      <c r="AJ91" s="689"/>
      <c r="AK91" s="689"/>
      <c r="AL91" s="691"/>
      <c r="AM91" s="692">
        <f t="shared" si="35"/>
        <v>1</v>
      </c>
      <c r="AN91" s="693"/>
      <c r="AO91" s="690">
        <v>0</v>
      </c>
      <c r="AP91" s="690">
        <f t="shared" si="36"/>
        <v>0</v>
      </c>
      <c r="AQ91" s="701">
        <f t="shared" si="37"/>
        <v>0</v>
      </c>
      <c r="AR91" s="360"/>
    </row>
    <row r="92" spans="1:44" s="706" customFormat="1" ht="11.1" customHeight="1" x14ac:dyDescent="0.25">
      <c r="A92" s="345">
        <v>86</v>
      </c>
      <c r="B92" s="436"/>
      <c r="C92" s="517" t="s">
        <v>39</v>
      </c>
      <c r="D92" s="518"/>
      <c r="E92" s="459"/>
      <c r="F92" s="629"/>
      <c r="G92" s="702"/>
      <c r="H92" s="697"/>
      <c r="I92" s="680"/>
      <c r="J92" s="681"/>
      <c r="K92" s="321"/>
      <c r="L92" s="321"/>
      <c r="M92" s="321"/>
      <c r="N92" s="321"/>
      <c r="O92" s="321"/>
      <c r="P92" s="321"/>
      <c r="Q92" s="321"/>
      <c r="R92" s="321"/>
      <c r="S92" s="321"/>
      <c r="T92" s="321"/>
      <c r="U92" s="321"/>
      <c r="V92" s="683"/>
      <c r="W92" s="684"/>
      <c r="X92" s="703"/>
      <c r="Y92" s="699"/>
      <c r="Z92" s="526"/>
      <c r="AA92" s="527"/>
      <c r="AB92" s="704"/>
      <c r="AC92" s="688"/>
      <c r="AD92" s="689">
        <v>1</v>
      </c>
      <c r="AE92" s="690"/>
      <c r="AF92" s="690"/>
      <c r="AG92" s="690"/>
      <c r="AH92" s="690"/>
      <c r="AI92" s="689"/>
      <c r="AJ92" s="689"/>
      <c r="AK92" s="689"/>
      <c r="AL92" s="691"/>
      <c r="AM92" s="692">
        <f t="shared" si="35"/>
        <v>1</v>
      </c>
      <c r="AN92" s="693"/>
      <c r="AO92" s="690">
        <v>12</v>
      </c>
      <c r="AP92" s="690">
        <f t="shared" si="36"/>
        <v>12</v>
      </c>
      <c r="AQ92" s="701">
        <f t="shared" si="37"/>
        <v>12</v>
      </c>
      <c r="AR92" s="360"/>
    </row>
    <row r="93" spans="1:44" s="706" customFormat="1" ht="11.1" customHeight="1" x14ac:dyDescent="0.25">
      <c r="A93" s="345">
        <v>87</v>
      </c>
      <c r="B93" s="436"/>
      <c r="C93" s="517" t="s">
        <v>16</v>
      </c>
      <c r="D93" s="518"/>
      <c r="E93" s="459"/>
      <c r="F93" s="629"/>
      <c r="G93" s="702"/>
      <c r="H93" s="697"/>
      <c r="I93" s="680"/>
      <c r="J93" s="681"/>
      <c r="K93" s="321"/>
      <c r="L93" s="321"/>
      <c r="M93" s="321"/>
      <c r="N93" s="321"/>
      <c r="O93" s="321"/>
      <c r="P93" s="321"/>
      <c r="Q93" s="321"/>
      <c r="R93" s="321"/>
      <c r="S93" s="321"/>
      <c r="T93" s="321"/>
      <c r="U93" s="321"/>
      <c r="V93" s="683"/>
      <c r="W93" s="684"/>
      <c r="X93" s="703"/>
      <c r="Y93" s="699"/>
      <c r="Z93" s="526"/>
      <c r="AA93" s="527"/>
      <c r="AB93" s="704"/>
      <c r="AC93" s="688"/>
      <c r="AD93" s="689">
        <v>1</v>
      </c>
      <c r="AE93" s="690"/>
      <c r="AF93" s="690"/>
      <c r="AG93" s="690"/>
      <c r="AH93" s="690"/>
      <c r="AI93" s="689"/>
      <c r="AJ93" s="689"/>
      <c r="AK93" s="689"/>
      <c r="AL93" s="691"/>
      <c r="AM93" s="692">
        <f t="shared" si="35"/>
        <v>1</v>
      </c>
      <c r="AN93" s="693"/>
      <c r="AO93" s="690">
        <v>4</v>
      </c>
      <c r="AP93" s="690">
        <f t="shared" si="36"/>
        <v>4</v>
      </c>
      <c r="AQ93" s="701">
        <f t="shared" si="37"/>
        <v>4</v>
      </c>
      <c r="AR93" s="360"/>
    </row>
    <row r="94" spans="1:44" ht="11.1" customHeight="1" x14ac:dyDescent="0.25">
      <c r="A94" s="345">
        <v>88</v>
      </c>
      <c r="B94" s="436"/>
      <c r="C94" s="517" t="s">
        <v>78</v>
      </c>
      <c r="D94" s="518"/>
      <c r="E94" s="459"/>
      <c r="F94" s="629"/>
      <c r="G94" s="707"/>
      <c r="H94" s="697"/>
      <c r="I94" s="708"/>
      <c r="J94" s="681"/>
      <c r="K94" s="709"/>
      <c r="L94" s="709"/>
      <c r="M94" s="321"/>
      <c r="N94" s="321"/>
      <c r="O94" s="321"/>
      <c r="P94" s="321"/>
      <c r="Q94" s="321"/>
      <c r="R94" s="321"/>
      <c r="S94" s="321"/>
      <c r="T94" s="321"/>
      <c r="U94" s="321"/>
      <c r="V94" s="683"/>
      <c r="W94" s="684"/>
      <c r="X94" s="703"/>
      <c r="Y94" s="699"/>
      <c r="Z94" s="526"/>
      <c r="AA94" s="527"/>
      <c r="AB94" s="704"/>
      <c r="AC94" s="688"/>
      <c r="AD94" s="689">
        <v>1</v>
      </c>
      <c r="AE94" s="690"/>
      <c r="AF94" s="690"/>
      <c r="AG94" s="690"/>
      <c r="AH94" s="690"/>
      <c r="AI94" s="689"/>
      <c r="AJ94" s="689"/>
      <c r="AK94" s="689"/>
      <c r="AL94" s="691"/>
      <c r="AM94" s="692">
        <f t="shared" si="35"/>
        <v>1</v>
      </c>
      <c r="AN94" s="693"/>
      <c r="AO94" s="690">
        <v>0</v>
      </c>
      <c r="AP94" s="690">
        <f t="shared" si="36"/>
        <v>0</v>
      </c>
      <c r="AQ94" s="701">
        <f t="shared" si="37"/>
        <v>0</v>
      </c>
      <c r="AR94" s="360"/>
    </row>
    <row r="95" spans="1:44" ht="11.1" customHeight="1" x14ac:dyDescent="0.25">
      <c r="A95" s="345">
        <v>89</v>
      </c>
      <c r="B95" s="436"/>
      <c r="C95" s="517" t="s">
        <v>224</v>
      </c>
      <c r="D95" s="518"/>
      <c r="E95" s="459"/>
      <c r="F95" s="629"/>
      <c r="G95" s="702"/>
      <c r="H95" s="697"/>
      <c r="I95" s="708"/>
      <c r="J95" s="681"/>
      <c r="K95" s="709"/>
      <c r="L95" s="709"/>
      <c r="M95" s="321"/>
      <c r="N95" s="321"/>
      <c r="O95" s="321"/>
      <c r="P95" s="321"/>
      <c r="Q95" s="321"/>
      <c r="R95" s="321"/>
      <c r="S95" s="321"/>
      <c r="T95" s="321"/>
      <c r="U95" s="321"/>
      <c r="V95" s="683"/>
      <c r="W95" s="684"/>
      <c r="X95" s="703"/>
      <c r="Y95" s="699"/>
      <c r="Z95" s="526"/>
      <c r="AA95" s="527"/>
      <c r="AB95" s="704"/>
      <c r="AC95" s="688"/>
      <c r="AD95" s="689">
        <v>1</v>
      </c>
      <c r="AE95" s="690"/>
      <c r="AF95" s="690"/>
      <c r="AG95" s="690"/>
      <c r="AH95" s="690"/>
      <c r="AI95" s="689"/>
      <c r="AJ95" s="689"/>
      <c r="AK95" s="689"/>
      <c r="AL95" s="691"/>
      <c r="AM95" s="692">
        <f t="shared" si="35"/>
        <v>1</v>
      </c>
      <c r="AN95" s="693"/>
      <c r="AO95" s="690">
        <v>0</v>
      </c>
      <c r="AP95" s="690">
        <f t="shared" si="36"/>
        <v>0</v>
      </c>
      <c r="AQ95" s="701">
        <f t="shared" si="37"/>
        <v>0</v>
      </c>
      <c r="AR95" s="346"/>
    </row>
    <row r="96" spans="1:44" ht="11.1" customHeight="1" x14ac:dyDescent="0.25">
      <c r="A96" s="345">
        <v>90</v>
      </c>
      <c r="B96" s="436"/>
      <c r="C96" s="517" t="s">
        <v>63</v>
      </c>
      <c r="D96" s="518"/>
      <c r="E96" s="459"/>
      <c r="F96" s="629"/>
      <c r="G96" s="702"/>
      <c r="H96" s="697"/>
      <c r="I96" s="708"/>
      <c r="J96" s="681"/>
      <c r="K96" s="709"/>
      <c r="L96" s="709"/>
      <c r="M96" s="321"/>
      <c r="N96" s="321"/>
      <c r="O96" s="321"/>
      <c r="P96" s="321"/>
      <c r="Q96" s="321"/>
      <c r="R96" s="321"/>
      <c r="S96" s="321"/>
      <c r="T96" s="321"/>
      <c r="U96" s="321"/>
      <c r="V96" s="683"/>
      <c r="W96" s="684"/>
      <c r="X96" s="703"/>
      <c r="Y96" s="699"/>
      <c r="Z96" s="526"/>
      <c r="AA96" s="527"/>
      <c r="AB96" s="704"/>
      <c r="AC96" s="688">
        <v>1</v>
      </c>
      <c r="AD96" s="689"/>
      <c r="AE96" s="690"/>
      <c r="AF96" s="690"/>
      <c r="AG96" s="690"/>
      <c r="AH96" s="690"/>
      <c r="AI96" s="689"/>
      <c r="AJ96" s="689"/>
      <c r="AK96" s="689"/>
      <c r="AL96" s="691"/>
      <c r="AM96" s="692">
        <f t="shared" si="35"/>
        <v>1</v>
      </c>
      <c r="AN96" s="693"/>
      <c r="AO96" s="690">
        <v>6</v>
      </c>
      <c r="AP96" s="690">
        <f t="shared" si="36"/>
        <v>6</v>
      </c>
      <c r="AQ96" s="701">
        <f t="shared" si="37"/>
        <v>6</v>
      </c>
      <c r="AR96" s="346"/>
    </row>
    <row r="97" spans="1:44" ht="11.1" customHeight="1" x14ac:dyDescent="0.25">
      <c r="A97" s="345">
        <v>91</v>
      </c>
      <c r="B97" s="436"/>
      <c r="C97" s="517" t="s">
        <v>64</v>
      </c>
      <c r="D97" s="518"/>
      <c r="E97" s="459"/>
      <c r="F97" s="629"/>
      <c r="G97" s="702"/>
      <c r="H97" s="697"/>
      <c r="I97" s="708"/>
      <c r="J97" s="681"/>
      <c r="K97" s="709"/>
      <c r="L97" s="709"/>
      <c r="M97" s="321"/>
      <c r="N97" s="321"/>
      <c r="O97" s="321"/>
      <c r="P97" s="321"/>
      <c r="Q97" s="321"/>
      <c r="R97" s="321"/>
      <c r="S97" s="321"/>
      <c r="T97" s="321"/>
      <c r="U97" s="321"/>
      <c r="V97" s="683"/>
      <c r="W97" s="684"/>
      <c r="X97" s="703"/>
      <c r="Y97" s="699"/>
      <c r="Z97" s="526"/>
      <c r="AA97" s="527"/>
      <c r="AB97" s="704"/>
      <c r="AC97" s="688">
        <v>1</v>
      </c>
      <c r="AD97" s="689"/>
      <c r="AE97" s="690"/>
      <c r="AF97" s="690"/>
      <c r="AG97" s="690"/>
      <c r="AH97" s="690"/>
      <c r="AI97" s="689"/>
      <c r="AJ97" s="689"/>
      <c r="AK97" s="689"/>
      <c r="AL97" s="691"/>
      <c r="AM97" s="692">
        <f t="shared" si="35"/>
        <v>1</v>
      </c>
      <c r="AN97" s="693"/>
      <c r="AO97" s="690">
        <v>3</v>
      </c>
      <c r="AP97" s="690">
        <f t="shared" si="36"/>
        <v>3</v>
      </c>
      <c r="AQ97" s="701">
        <f t="shared" si="37"/>
        <v>3</v>
      </c>
      <c r="AR97" s="346"/>
    </row>
    <row r="98" spans="1:44" ht="11.1" customHeight="1" x14ac:dyDescent="0.25">
      <c r="A98" s="345">
        <v>92</v>
      </c>
      <c r="B98" s="436"/>
      <c r="C98" s="517" t="s">
        <v>62</v>
      </c>
      <c r="D98" s="518"/>
      <c r="E98" s="459"/>
      <c r="F98" s="629"/>
      <c r="G98" s="702"/>
      <c r="H98" s="697"/>
      <c r="I98" s="708"/>
      <c r="J98" s="681"/>
      <c r="K98" s="709"/>
      <c r="L98" s="709"/>
      <c r="M98" s="321"/>
      <c r="N98" s="321"/>
      <c r="O98" s="321"/>
      <c r="P98" s="321"/>
      <c r="Q98" s="321"/>
      <c r="R98" s="321"/>
      <c r="S98" s="321"/>
      <c r="T98" s="321"/>
      <c r="U98" s="321"/>
      <c r="V98" s="683"/>
      <c r="W98" s="684"/>
      <c r="X98" s="703"/>
      <c r="Y98" s="699"/>
      <c r="Z98" s="526"/>
      <c r="AA98" s="527"/>
      <c r="AB98" s="704"/>
      <c r="AC98" s="688">
        <v>1</v>
      </c>
      <c r="AD98" s="689"/>
      <c r="AE98" s="690"/>
      <c r="AF98" s="690"/>
      <c r="AG98" s="690"/>
      <c r="AH98" s="690"/>
      <c r="AI98" s="689"/>
      <c r="AJ98" s="689"/>
      <c r="AK98" s="689"/>
      <c r="AL98" s="691"/>
      <c r="AM98" s="692">
        <f t="shared" si="35"/>
        <v>1</v>
      </c>
      <c r="AN98" s="693"/>
      <c r="AO98" s="690">
        <v>1</v>
      </c>
      <c r="AP98" s="690">
        <f t="shared" si="36"/>
        <v>1</v>
      </c>
      <c r="AQ98" s="701">
        <f t="shared" si="37"/>
        <v>1</v>
      </c>
      <c r="AR98" s="346"/>
    </row>
    <row r="99" spans="1:44" ht="11.1" customHeight="1" x14ac:dyDescent="0.25">
      <c r="A99" s="345">
        <v>93</v>
      </c>
      <c r="B99" s="436"/>
      <c r="C99" s="517" t="s">
        <v>79</v>
      </c>
      <c r="D99" s="518"/>
      <c r="E99" s="459"/>
      <c r="F99" s="629"/>
      <c r="G99" s="702"/>
      <c r="H99" s="697"/>
      <c r="I99" s="708"/>
      <c r="J99" s="681"/>
      <c r="K99" s="709"/>
      <c r="L99" s="709"/>
      <c r="M99" s="321"/>
      <c r="N99" s="321"/>
      <c r="O99" s="321"/>
      <c r="P99" s="321"/>
      <c r="Q99" s="321"/>
      <c r="R99" s="321"/>
      <c r="S99" s="321"/>
      <c r="T99" s="321"/>
      <c r="U99" s="321"/>
      <c r="V99" s="683"/>
      <c r="W99" s="684"/>
      <c r="X99" s="703"/>
      <c r="Y99" s="699"/>
      <c r="Z99" s="526"/>
      <c r="AA99" s="527"/>
      <c r="AB99" s="704"/>
      <c r="AC99" s="688">
        <v>1</v>
      </c>
      <c r="AD99" s="689"/>
      <c r="AE99" s="690"/>
      <c r="AF99" s="690"/>
      <c r="AG99" s="690"/>
      <c r="AH99" s="690"/>
      <c r="AI99" s="689"/>
      <c r="AJ99" s="689"/>
      <c r="AK99" s="689"/>
      <c r="AL99" s="691"/>
      <c r="AM99" s="692">
        <f t="shared" si="35"/>
        <v>1</v>
      </c>
      <c r="AN99" s="693"/>
      <c r="AO99" s="690">
        <v>0</v>
      </c>
      <c r="AP99" s="690">
        <f t="shared" si="36"/>
        <v>0</v>
      </c>
      <c r="AQ99" s="701">
        <f t="shared" si="37"/>
        <v>0</v>
      </c>
      <c r="AR99" s="346"/>
    </row>
    <row r="100" spans="1:44" ht="11.1" customHeight="1" thickBot="1" x14ac:dyDescent="0.3">
      <c r="A100" s="345">
        <v>94</v>
      </c>
      <c r="B100" s="436"/>
      <c r="C100" s="517" t="s">
        <v>225</v>
      </c>
      <c r="D100" s="458"/>
      <c r="E100" s="459"/>
      <c r="F100" s="629"/>
      <c r="G100" s="702"/>
      <c r="H100" s="710"/>
      <c r="I100" s="711"/>
      <c r="J100" s="712"/>
      <c r="K100" s="713"/>
      <c r="L100" s="713"/>
      <c r="M100" s="322"/>
      <c r="N100" s="322"/>
      <c r="O100" s="322"/>
      <c r="P100" s="322"/>
      <c r="Q100" s="322"/>
      <c r="R100" s="322"/>
      <c r="S100" s="322"/>
      <c r="T100" s="322"/>
      <c r="U100" s="322"/>
      <c r="V100" s="714"/>
      <c r="W100" s="715"/>
      <c r="X100" s="716"/>
      <c r="Y100" s="717"/>
      <c r="Z100" s="718"/>
      <c r="AA100" s="719"/>
      <c r="AB100" s="720"/>
      <c r="AC100" s="721">
        <v>1</v>
      </c>
      <c r="AD100" s="722"/>
      <c r="AE100" s="723"/>
      <c r="AF100" s="723"/>
      <c r="AG100" s="723"/>
      <c r="AH100" s="723"/>
      <c r="AI100" s="722"/>
      <c r="AJ100" s="722"/>
      <c r="AK100" s="722"/>
      <c r="AL100" s="724"/>
      <c r="AM100" s="725">
        <f t="shared" si="35"/>
        <v>1</v>
      </c>
      <c r="AN100" s="726"/>
      <c r="AO100" s="723">
        <v>0</v>
      </c>
      <c r="AP100" s="723">
        <f t="shared" si="36"/>
        <v>0</v>
      </c>
      <c r="AQ100" s="727">
        <f t="shared" si="37"/>
        <v>0</v>
      </c>
      <c r="AR100" s="346"/>
    </row>
    <row r="101" spans="1:44" ht="6" customHeight="1" thickTop="1" x14ac:dyDescent="0.25">
      <c r="A101" s="728"/>
      <c r="C101" s="363"/>
      <c r="D101" s="729"/>
      <c r="E101" s="373"/>
      <c r="F101" s="373"/>
      <c r="G101" s="730"/>
      <c r="H101" s="730"/>
      <c r="I101" s="731"/>
      <c r="J101" s="731"/>
      <c r="K101" s="731"/>
      <c r="L101" s="732"/>
      <c r="M101" s="733"/>
      <c r="N101" s="733"/>
      <c r="O101" s="733"/>
      <c r="P101" s="733"/>
      <c r="Q101" s="733"/>
      <c r="R101" s="733"/>
      <c r="S101" s="734"/>
      <c r="T101" s="734"/>
      <c r="U101" s="734"/>
      <c r="V101" s="735"/>
      <c r="W101" s="736"/>
      <c r="X101" s="736"/>
      <c r="Y101" s="736"/>
      <c r="Z101" s="736"/>
      <c r="AA101" s="737"/>
      <c r="AB101" s="738"/>
      <c r="AC101" s="739"/>
      <c r="AD101" s="358"/>
      <c r="AE101" s="740"/>
      <c r="AF101" s="740"/>
      <c r="AG101" s="740"/>
      <c r="AH101" s="740"/>
      <c r="AI101" s="740"/>
      <c r="AJ101" s="740"/>
      <c r="AK101" s="740"/>
      <c r="AL101" s="740"/>
      <c r="AN101" s="741">
        <f>SUM(AN7:AN100)</f>
        <v>96</v>
      </c>
      <c r="AO101" s="742"/>
      <c r="AP101" s="742"/>
      <c r="AQ101" s="742"/>
      <c r="AR101" s="742"/>
    </row>
    <row r="102" spans="1:44" ht="11.1" customHeight="1" x14ac:dyDescent="0.25">
      <c r="C102" s="1497" t="s">
        <v>14</v>
      </c>
      <c r="D102" s="1497"/>
      <c r="E102" s="1497"/>
      <c r="F102" s="1497"/>
      <c r="G102" s="1497"/>
      <c r="H102" s="743"/>
      <c r="I102" s="744">
        <f>COUNTIF(I7:I100,"&gt;=0")</f>
        <v>12</v>
      </c>
      <c r="J102" s="744">
        <f t="shared" ref="J102:U102" si="39">COUNTIF(J7:J100,"&gt;=0")</f>
        <v>14</v>
      </c>
      <c r="K102" s="744">
        <f t="shared" si="39"/>
        <v>11</v>
      </c>
      <c r="L102" s="745">
        <f t="shared" si="39"/>
        <v>15</v>
      </c>
      <c r="M102" s="745">
        <f t="shared" si="39"/>
        <v>14</v>
      </c>
      <c r="N102" s="745">
        <f>COUNTIF(N7:N100,"&gt;=0")</f>
        <v>18</v>
      </c>
      <c r="O102" s="745">
        <f t="shared" si="39"/>
        <v>18</v>
      </c>
      <c r="P102" s="745">
        <f t="shared" si="39"/>
        <v>15</v>
      </c>
      <c r="Q102" s="745">
        <f t="shared" si="39"/>
        <v>0</v>
      </c>
      <c r="R102" s="745">
        <f t="shared" si="39"/>
        <v>0</v>
      </c>
      <c r="S102" s="745">
        <f t="shared" si="39"/>
        <v>0</v>
      </c>
      <c r="T102" s="745">
        <f t="shared" si="39"/>
        <v>0</v>
      </c>
      <c r="U102" s="745">
        <f t="shared" si="39"/>
        <v>0</v>
      </c>
      <c r="V102" s="746">
        <f>COUNTIF(V7:V100,"=x")</f>
        <v>18</v>
      </c>
      <c r="W102" s="1557" t="s">
        <v>60</v>
      </c>
      <c r="X102" s="1558"/>
      <c r="Y102" s="1558"/>
      <c r="Z102" s="747"/>
      <c r="AA102" s="748"/>
      <c r="AB102" s="749"/>
      <c r="AC102" s="750"/>
      <c r="AD102" s="750"/>
      <c r="AE102" s="1511" t="s">
        <v>165</v>
      </c>
      <c r="AF102" s="1511"/>
      <c r="AG102" s="1511"/>
      <c r="AH102" s="1511"/>
      <c r="AI102" s="1511"/>
      <c r="AJ102" s="751"/>
      <c r="AK102" s="751"/>
      <c r="AL102" s="752"/>
      <c r="AM102" s="753">
        <f>SUM(AM7:AM100)</f>
        <v>1177</v>
      </c>
      <c r="AN102" s="754">
        <f>COUNTIF(AN7:AN100,"&gt;=0")</f>
        <v>34</v>
      </c>
      <c r="AO102" s="1523" t="s">
        <v>70</v>
      </c>
      <c r="AP102" s="1523"/>
      <c r="AQ102" s="1523"/>
      <c r="AR102" s="1309"/>
    </row>
    <row r="103" spans="1:44" ht="11.1" customHeight="1" x14ac:dyDescent="0.25">
      <c r="C103" s="755"/>
      <c r="D103" s="756"/>
      <c r="E103" s="755"/>
      <c r="S103" s="757"/>
      <c r="T103" s="757"/>
      <c r="W103" s="759">
        <f>SUM(I102:U102)/COUNTIF(I102:U102,"&gt;0")</f>
        <v>14.625</v>
      </c>
      <c r="X103" s="1567" t="s">
        <v>94</v>
      </c>
      <c r="Y103" s="1567"/>
      <c r="Z103" s="747"/>
      <c r="AA103" s="748"/>
      <c r="AB103" s="760"/>
      <c r="AC103" s="761"/>
      <c r="AD103" s="358"/>
      <c r="AE103" s="1561" t="s">
        <v>166</v>
      </c>
      <c r="AF103" s="1561"/>
      <c r="AG103" s="1561"/>
      <c r="AH103" s="1561"/>
      <c r="AI103" s="1561"/>
      <c r="AJ103" s="1308"/>
      <c r="AK103" s="1308"/>
      <c r="AL103" s="762"/>
      <c r="AM103" s="763">
        <f>AVERAGE(AM7:AM100)</f>
        <v>12.521276595744681</v>
      </c>
      <c r="AN103" s="1559"/>
      <c r="AO103" s="1560"/>
      <c r="AP103" s="1560"/>
      <c r="AQ103" s="1560"/>
      <c r="AR103" s="751"/>
    </row>
    <row r="104" spans="1:44" ht="11.1" customHeight="1" x14ac:dyDescent="0.25">
      <c r="C104" s="755"/>
      <c r="D104" s="756"/>
      <c r="E104" s="755"/>
      <c r="S104" s="757"/>
      <c r="T104" s="757"/>
      <c r="W104" s="764"/>
      <c r="X104" s="747"/>
      <c r="Y104" s="747"/>
      <c r="Z104" s="747"/>
      <c r="AA104" s="748"/>
      <c r="AB104" s="760"/>
      <c r="AC104" s="761"/>
      <c r="AD104" s="358"/>
      <c r="AE104" s="740"/>
      <c r="AF104" s="752"/>
      <c r="AG104" s="752"/>
      <c r="AH104" s="752"/>
      <c r="AI104" s="752"/>
      <c r="AJ104" s="752"/>
      <c r="AK104" s="752"/>
      <c r="AL104" s="752"/>
      <c r="AM104" s="765"/>
      <c r="AN104" s="766"/>
      <c r="AO104" s="766"/>
      <c r="AP104" s="767"/>
      <c r="AQ104" s="766"/>
      <c r="AR104" s="751"/>
    </row>
    <row r="105" spans="1:44" ht="11.1" customHeight="1" thickBot="1" x14ac:dyDescent="0.3">
      <c r="C105" s="755"/>
      <c r="D105" s="756"/>
      <c r="E105" s="755"/>
      <c r="S105" s="757"/>
      <c r="T105" s="757"/>
      <c r="W105" s="764"/>
      <c r="X105" s="747"/>
      <c r="Y105" s="747"/>
      <c r="Z105" s="747"/>
      <c r="AA105" s="748"/>
      <c r="AB105" s="760"/>
      <c r="AC105" s="761"/>
      <c r="AD105" s="358"/>
      <c r="AE105" s="740"/>
      <c r="AF105" s="752"/>
      <c r="AG105" s="752"/>
      <c r="AH105" s="752"/>
      <c r="AI105" s="752"/>
      <c r="AJ105" s="752"/>
      <c r="AK105" s="752"/>
      <c r="AL105" s="752"/>
      <c r="AM105" s="765"/>
      <c r="AN105" s="766"/>
      <c r="AO105" s="766"/>
      <c r="AP105" s="767"/>
      <c r="AQ105" s="766"/>
      <c r="AR105" s="751"/>
    </row>
    <row r="106" spans="1:44" ht="11.1" customHeight="1" thickTop="1" x14ac:dyDescent="0.25">
      <c r="A106" s="768"/>
      <c r="B106" s="769"/>
      <c r="C106" s="770"/>
      <c r="D106" s="771"/>
      <c r="E106" s="772"/>
      <c r="F106" s="772"/>
      <c r="G106" s="773"/>
      <c r="H106" s="773"/>
      <c r="I106" s="774"/>
      <c r="J106" s="774"/>
      <c r="K106" s="774"/>
      <c r="L106" s="774"/>
      <c r="M106" s="774"/>
      <c r="N106" s="774"/>
      <c r="O106" s="774"/>
      <c r="P106" s="774"/>
      <c r="Q106" s="775"/>
      <c r="R106" s="775"/>
      <c r="S106" s="774"/>
      <c r="T106" s="774"/>
      <c r="U106" s="774"/>
      <c r="V106" s="776"/>
      <c r="W106" s="777"/>
      <c r="X106" s="777"/>
      <c r="Y106" s="777"/>
      <c r="Z106" s="769"/>
      <c r="AA106" s="778"/>
      <c r="AB106" s="778"/>
      <c r="AC106" s="778"/>
      <c r="AD106" s="779"/>
      <c r="AE106" s="780"/>
      <c r="AF106" s="778"/>
      <c r="AG106" s="778"/>
      <c r="AH106" s="778"/>
      <c r="AI106" s="778"/>
      <c r="AJ106" s="778"/>
      <c r="AK106" s="778"/>
      <c r="AL106" s="778"/>
      <c r="AM106" s="778"/>
      <c r="AN106" s="778"/>
      <c r="AO106" s="778"/>
      <c r="AP106" s="778"/>
      <c r="AQ106" s="781"/>
      <c r="AR106" s="782"/>
    </row>
    <row r="107" spans="1:44" ht="11.1" customHeight="1" thickBot="1" x14ac:dyDescent="0.3">
      <c r="E107" s="1465" t="s">
        <v>182</v>
      </c>
      <c r="F107" s="1465"/>
      <c r="G107" s="1465"/>
      <c r="H107" s="1465"/>
      <c r="X107" s="346"/>
      <c r="Y107" s="358"/>
      <c r="AC107" s="358"/>
      <c r="AD107" s="358"/>
      <c r="AN107" s="356"/>
      <c r="AO107" s="348"/>
      <c r="AP107" s="356"/>
      <c r="AQ107" s="751"/>
      <c r="AR107" s="346"/>
    </row>
    <row r="108" spans="1:44" ht="11.1" customHeight="1" x14ac:dyDescent="0.25">
      <c r="E108" s="1465"/>
      <c r="F108" s="1465"/>
      <c r="G108" s="1465"/>
      <c r="H108" s="1465"/>
      <c r="I108" s="783" t="s">
        <v>44</v>
      </c>
      <c r="J108" s="783" t="s">
        <v>43</v>
      </c>
      <c r="K108" s="784" t="s">
        <v>9</v>
      </c>
      <c r="L108" s="783" t="s">
        <v>13</v>
      </c>
      <c r="M108" s="783" t="s">
        <v>12</v>
      </c>
      <c r="N108" s="783" t="s">
        <v>10</v>
      </c>
      <c r="O108" s="783" t="s">
        <v>183</v>
      </c>
      <c r="P108" s="783" t="s">
        <v>184</v>
      </c>
      <c r="Q108" s="783" t="s">
        <v>185</v>
      </c>
      <c r="R108" s="783" t="s">
        <v>186</v>
      </c>
      <c r="S108" s="1075"/>
      <c r="T108" s="1568" t="s">
        <v>91</v>
      </c>
      <c r="U108" s="1569"/>
      <c r="V108" s="1569"/>
      <c r="W108" s="1569"/>
      <c r="X108" s="1569"/>
      <c r="Y108" s="1569"/>
      <c r="Z108" s="1569"/>
      <c r="AA108" s="1569"/>
      <c r="AB108" s="1570"/>
      <c r="AC108" s="785"/>
      <c r="AD108" s="1545" t="s">
        <v>90</v>
      </c>
      <c r="AE108" s="1546"/>
      <c r="AF108" s="1546"/>
      <c r="AG108" s="1546"/>
      <c r="AH108" s="1546"/>
      <c r="AI108" s="1546"/>
      <c r="AJ108" s="1546"/>
      <c r="AK108" s="1546"/>
      <c r="AL108" s="1546"/>
      <c r="AM108" s="1546"/>
      <c r="AN108" s="1546"/>
      <c r="AO108" s="1546"/>
      <c r="AP108" s="1546"/>
      <c r="AQ108" s="1547"/>
      <c r="AR108" s="358"/>
    </row>
    <row r="109" spans="1:44" ht="11.1" customHeight="1" thickBot="1" x14ac:dyDescent="0.3">
      <c r="F109" s="786" t="s">
        <v>4</v>
      </c>
      <c r="G109" s="415"/>
      <c r="I109" s="787">
        <v>11</v>
      </c>
      <c r="J109" s="788">
        <v>12</v>
      </c>
      <c r="K109" s="788">
        <v>14</v>
      </c>
      <c r="L109" s="787">
        <v>15</v>
      </c>
      <c r="M109" s="788">
        <v>16</v>
      </c>
      <c r="N109" s="787">
        <v>17</v>
      </c>
      <c r="O109" s="787">
        <v>18</v>
      </c>
      <c r="P109" s="787">
        <v>19</v>
      </c>
      <c r="Q109" s="787">
        <v>20</v>
      </c>
      <c r="R109" s="787">
        <v>21</v>
      </c>
      <c r="S109" s="797"/>
      <c r="T109" s="1571"/>
      <c r="U109" s="1572"/>
      <c r="V109" s="1572"/>
      <c r="W109" s="1572"/>
      <c r="X109" s="1572"/>
      <c r="Y109" s="1572"/>
      <c r="Z109" s="1572"/>
      <c r="AA109" s="1572"/>
      <c r="AB109" s="1573"/>
      <c r="AC109" s="785"/>
      <c r="AD109" s="1548"/>
      <c r="AE109" s="1549"/>
      <c r="AF109" s="1549"/>
      <c r="AG109" s="1549"/>
      <c r="AH109" s="1549"/>
      <c r="AI109" s="1549"/>
      <c r="AJ109" s="1549"/>
      <c r="AK109" s="1549"/>
      <c r="AL109" s="1549"/>
      <c r="AM109" s="1549"/>
      <c r="AN109" s="1549"/>
      <c r="AO109" s="1549"/>
      <c r="AP109" s="1549"/>
      <c r="AQ109" s="1550"/>
      <c r="AR109" s="358"/>
    </row>
    <row r="110" spans="1:44" ht="11.1" customHeight="1" x14ac:dyDescent="0.25">
      <c r="F110" s="789" t="s">
        <v>17</v>
      </c>
      <c r="G110" s="415"/>
      <c r="I110" s="790">
        <v>8</v>
      </c>
      <c r="J110" s="791">
        <v>9</v>
      </c>
      <c r="K110" s="791">
        <v>11</v>
      </c>
      <c r="L110" s="790">
        <v>12</v>
      </c>
      <c r="M110" s="791">
        <v>13</v>
      </c>
      <c r="N110" s="790">
        <v>14</v>
      </c>
      <c r="O110" s="790">
        <v>15</v>
      </c>
      <c r="P110" s="790">
        <v>16</v>
      </c>
      <c r="Q110" s="790">
        <v>17</v>
      </c>
      <c r="R110" s="790">
        <v>18</v>
      </c>
      <c r="S110" s="797"/>
      <c r="U110" s="346"/>
      <c r="V110" s="346"/>
      <c r="W110" s="346"/>
      <c r="X110" s="346"/>
      <c r="Z110" s="346"/>
      <c r="AA110" s="346"/>
      <c r="AB110" s="792"/>
      <c r="AC110" s="358"/>
      <c r="AD110" s="358"/>
      <c r="AN110" s="793"/>
      <c r="AO110" s="356"/>
      <c r="AP110" s="346"/>
      <c r="AQ110" s="346"/>
      <c r="AR110" s="358"/>
    </row>
    <row r="111" spans="1:44" ht="11.1" customHeight="1" x14ac:dyDescent="0.25">
      <c r="F111" s="786" t="s">
        <v>18</v>
      </c>
      <c r="G111" s="415"/>
      <c r="I111" s="787">
        <v>6</v>
      </c>
      <c r="J111" s="788">
        <v>7</v>
      </c>
      <c r="K111" s="788">
        <v>9</v>
      </c>
      <c r="L111" s="787">
        <v>10</v>
      </c>
      <c r="M111" s="788">
        <v>11</v>
      </c>
      <c r="N111" s="787">
        <v>12</v>
      </c>
      <c r="O111" s="787">
        <v>13</v>
      </c>
      <c r="P111" s="787">
        <v>14</v>
      </c>
      <c r="Q111" s="787">
        <v>15</v>
      </c>
      <c r="R111" s="787">
        <v>16</v>
      </c>
      <c r="S111" s="797"/>
      <c r="T111" s="1580" t="s">
        <v>257</v>
      </c>
      <c r="U111" s="1574" t="s">
        <v>89</v>
      </c>
      <c r="V111" s="1575"/>
      <c r="W111" s="1575"/>
      <c r="X111" s="1576"/>
      <c r="Y111" s="1472" t="s">
        <v>88</v>
      </c>
      <c r="Z111" s="1473"/>
      <c r="AA111" s="1473"/>
      <c r="AB111" s="1474"/>
      <c r="AC111" s="794"/>
      <c r="AD111" s="1451" t="s">
        <v>4</v>
      </c>
      <c r="AE111" s="1452"/>
      <c r="AF111" s="1487" t="s">
        <v>374</v>
      </c>
      <c r="AG111" s="1487"/>
      <c r="AH111" s="1487"/>
      <c r="AI111" s="1487"/>
      <c r="AJ111" s="1487"/>
      <c r="AK111" s="1487"/>
      <c r="AL111" s="1487"/>
      <c r="AM111" s="1487"/>
      <c r="AN111" s="1487"/>
      <c r="AO111" s="1487"/>
      <c r="AP111" s="1487"/>
      <c r="AQ111" s="1487"/>
      <c r="AR111" s="358"/>
    </row>
    <row r="112" spans="1:44" ht="11.1" customHeight="1" x14ac:dyDescent="0.25">
      <c r="F112" s="789" t="s">
        <v>19</v>
      </c>
      <c r="G112" s="415"/>
      <c r="I112" s="790">
        <v>4</v>
      </c>
      <c r="J112" s="791">
        <v>5</v>
      </c>
      <c r="K112" s="791">
        <v>7</v>
      </c>
      <c r="L112" s="790">
        <v>8</v>
      </c>
      <c r="M112" s="791">
        <v>9</v>
      </c>
      <c r="N112" s="790">
        <v>10</v>
      </c>
      <c r="O112" s="790">
        <v>11</v>
      </c>
      <c r="P112" s="790">
        <v>12</v>
      </c>
      <c r="Q112" s="790">
        <v>13</v>
      </c>
      <c r="R112" s="790">
        <v>14</v>
      </c>
      <c r="S112" s="797"/>
      <c r="T112" s="1580"/>
      <c r="U112" s="1577"/>
      <c r="V112" s="1578"/>
      <c r="W112" s="1578"/>
      <c r="X112" s="1579"/>
      <c r="Y112" s="1475"/>
      <c r="Z112" s="1476"/>
      <c r="AA112" s="1476"/>
      <c r="AB112" s="1477"/>
      <c r="AC112" s="794"/>
      <c r="AD112" s="1453"/>
      <c r="AE112" s="1454"/>
      <c r="AF112" s="1487"/>
      <c r="AG112" s="1487"/>
      <c r="AH112" s="1487"/>
      <c r="AI112" s="1487"/>
      <c r="AJ112" s="1487"/>
      <c r="AK112" s="1487"/>
      <c r="AL112" s="1487"/>
      <c r="AM112" s="1487"/>
      <c r="AN112" s="1487"/>
      <c r="AO112" s="1487"/>
      <c r="AP112" s="1487"/>
      <c r="AQ112" s="1487"/>
      <c r="AR112" s="358"/>
    </row>
    <row r="113" spans="6:44" ht="11.1" customHeight="1" x14ac:dyDescent="0.25">
      <c r="F113" s="786" t="s">
        <v>20</v>
      </c>
      <c r="G113" s="415"/>
      <c r="I113" s="787">
        <v>3</v>
      </c>
      <c r="J113" s="788">
        <v>4</v>
      </c>
      <c r="K113" s="788">
        <v>6</v>
      </c>
      <c r="L113" s="787">
        <v>7</v>
      </c>
      <c r="M113" s="788">
        <v>8</v>
      </c>
      <c r="N113" s="787">
        <v>9</v>
      </c>
      <c r="O113" s="787">
        <v>10</v>
      </c>
      <c r="P113" s="787">
        <v>11</v>
      </c>
      <c r="Q113" s="787">
        <v>12</v>
      </c>
      <c r="R113" s="787">
        <v>13</v>
      </c>
      <c r="S113" s="797"/>
      <c r="T113" s="1444">
        <v>1</v>
      </c>
      <c r="U113" s="1466" t="s">
        <v>87</v>
      </c>
      <c r="V113" s="1467"/>
      <c r="W113" s="1467"/>
      <c r="X113" s="1468"/>
      <c r="Y113" s="1445" t="s">
        <v>86</v>
      </c>
      <c r="Z113" s="1446"/>
      <c r="AA113" s="1446"/>
      <c r="AB113" s="1447"/>
      <c r="AC113" s="795"/>
      <c r="AD113" s="1451" t="s">
        <v>18</v>
      </c>
      <c r="AE113" s="1452"/>
      <c r="AF113" s="1487" t="s">
        <v>350</v>
      </c>
      <c r="AG113" s="1487"/>
      <c r="AH113" s="1487"/>
      <c r="AI113" s="1487"/>
      <c r="AJ113" s="1487"/>
      <c r="AK113" s="1487"/>
      <c r="AL113" s="1487"/>
      <c r="AM113" s="1487"/>
      <c r="AN113" s="1487"/>
      <c r="AO113" s="1487"/>
      <c r="AP113" s="1487"/>
      <c r="AQ113" s="1487"/>
      <c r="AR113" s="358"/>
    </row>
    <row r="114" spans="6:44" ht="11.1" customHeight="1" x14ac:dyDescent="0.25">
      <c r="F114" s="789" t="s">
        <v>21</v>
      </c>
      <c r="G114" s="415"/>
      <c r="I114" s="790">
        <v>2</v>
      </c>
      <c r="J114" s="791">
        <v>3</v>
      </c>
      <c r="K114" s="791">
        <v>5</v>
      </c>
      <c r="L114" s="790">
        <v>6</v>
      </c>
      <c r="M114" s="791">
        <v>7</v>
      </c>
      <c r="N114" s="790">
        <v>8</v>
      </c>
      <c r="O114" s="790">
        <v>9</v>
      </c>
      <c r="P114" s="787">
        <v>10</v>
      </c>
      <c r="Q114" s="790">
        <v>11</v>
      </c>
      <c r="R114" s="790">
        <v>12</v>
      </c>
      <c r="S114" s="797"/>
      <c r="T114" s="1444"/>
      <c r="U114" s="1469"/>
      <c r="V114" s="1470"/>
      <c r="W114" s="1470"/>
      <c r="X114" s="1471"/>
      <c r="Y114" s="1448"/>
      <c r="Z114" s="1449"/>
      <c r="AA114" s="1449"/>
      <c r="AB114" s="1450"/>
      <c r="AC114" s="795"/>
      <c r="AD114" s="1453"/>
      <c r="AE114" s="1454"/>
      <c r="AF114" s="1487"/>
      <c r="AG114" s="1487"/>
      <c r="AH114" s="1487"/>
      <c r="AI114" s="1487"/>
      <c r="AJ114" s="1487"/>
      <c r="AK114" s="1487"/>
      <c r="AL114" s="1487"/>
      <c r="AM114" s="1487"/>
      <c r="AN114" s="1487"/>
      <c r="AO114" s="1487"/>
      <c r="AP114" s="1487"/>
      <c r="AQ114" s="1487"/>
      <c r="AR114" s="358"/>
    </row>
    <row r="115" spans="6:44" ht="11.1" customHeight="1" x14ac:dyDescent="0.25">
      <c r="F115" s="786" t="s">
        <v>22</v>
      </c>
      <c r="G115" s="415"/>
      <c r="I115" s="787">
        <v>1</v>
      </c>
      <c r="J115" s="788">
        <v>2</v>
      </c>
      <c r="K115" s="788">
        <v>4</v>
      </c>
      <c r="L115" s="787">
        <v>5</v>
      </c>
      <c r="M115" s="788">
        <v>6</v>
      </c>
      <c r="N115" s="787">
        <v>7</v>
      </c>
      <c r="O115" s="787">
        <v>8</v>
      </c>
      <c r="P115" s="790">
        <v>9</v>
      </c>
      <c r="Q115" s="787">
        <v>10</v>
      </c>
      <c r="R115" s="787">
        <v>11</v>
      </c>
      <c r="S115" s="797"/>
      <c r="T115" s="1444">
        <v>2</v>
      </c>
      <c r="U115" s="1466" t="s">
        <v>85</v>
      </c>
      <c r="V115" s="1467"/>
      <c r="W115" s="1467"/>
      <c r="X115" s="1468"/>
      <c r="Y115" s="1445" t="s">
        <v>84</v>
      </c>
      <c r="Z115" s="1446"/>
      <c r="AA115" s="1446"/>
      <c r="AB115" s="1447"/>
      <c r="AC115" s="795"/>
      <c r="AD115" s="1451" t="s">
        <v>18</v>
      </c>
      <c r="AE115" s="1452"/>
      <c r="AF115" s="1487" t="s">
        <v>351</v>
      </c>
      <c r="AG115" s="1487"/>
      <c r="AH115" s="1487"/>
      <c r="AI115" s="1487"/>
      <c r="AJ115" s="1487"/>
      <c r="AK115" s="1487"/>
      <c r="AL115" s="1487"/>
      <c r="AM115" s="1487"/>
      <c r="AN115" s="1487"/>
      <c r="AO115" s="1487"/>
      <c r="AP115" s="1487"/>
      <c r="AQ115" s="1487"/>
      <c r="AR115" s="358"/>
    </row>
    <row r="116" spans="6:44" ht="11.1" customHeight="1" x14ac:dyDescent="0.25">
      <c r="F116" s="789" t="s">
        <v>46</v>
      </c>
      <c r="G116" s="415"/>
      <c r="I116" s="790">
        <v>0</v>
      </c>
      <c r="J116" s="791">
        <v>1</v>
      </c>
      <c r="K116" s="791">
        <v>3</v>
      </c>
      <c r="L116" s="790">
        <v>4</v>
      </c>
      <c r="M116" s="791">
        <v>5</v>
      </c>
      <c r="N116" s="790">
        <v>6</v>
      </c>
      <c r="O116" s="787">
        <v>7</v>
      </c>
      <c r="P116" s="787">
        <v>8</v>
      </c>
      <c r="Q116" s="790">
        <v>9</v>
      </c>
      <c r="R116" s="787">
        <v>10</v>
      </c>
      <c r="S116" s="797"/>
      <c r="T116" s="1444"/>
      <c r="U116" s="1469"/>
      <c r="V116" s="1470"/>
      <c r="W116" s="1470"/>
      <c r="X116" s="1471"/>
      <c r="Y116" s="1448"/>
      <c r="Z116" s="1449"/>
      <c r="AA116" s="1449"/>
      <c r="AB116" s="1450"/>
      <c r="AC116" s="795"/>
      <c r="AD116" s="1453"/>
      <c r="AE116" s="1454"/>
      <c r="AF116" s="1487"/>
      <c r="AG116" s="1487"/>
      <c r="AH116" s="1487"/>
      <c r="AI116" s="1487"/>
      <c r="AJ116" s="1487"/>
      <c r="AK116" s="1487"/>
      <c r="AL116" s="1487"/>
      <c r="AM116" s="1487"/>
      <c r="AN116" s="1487"/>
      <c r="AO116" s="1487"/>
      <c r="AP116" s="1487"/>
      <c r="AQ116" s="1487"/>
      <c r="AR116" s="358"/>
    </row>
    <row r="117" spans="6:44" ht="11.1" customHeight="1" x14ac:dyDescent="0.25">
      <c r="F117" s="786" t="s">
        <v>23</v>
      </c>
      <c r="G117" s="415"/>
      <c r="I117" s="787" t="s">
        <v>0</v>
      </c>
      <c r="J117" s="788">
        <v>0</v>
      </c>
      <c r="K117" s="788">
        <v>2</v>
      </c>
      <c r="L117" s="787">
        <v>3</v>
      </c>
      <c r="M117" s="788">
        <v>4</v>
      </c>
      <c r="N117" s="787">
        <v>5</v>
      </c>
      <c r="O117" s="790">
        <v>6</v>
      </c>
      <c r="P117" s="787">
        <v>7</v>
      </c>
      <c r="Q117" s="787">
        <v>8</v>
      </c>
      <c r="R117" s="790">
        <v>9</v>
      </c>
      <c r="S117" s="797"/>
      <c r="T117" s="1444">
        <v>3</v>
      </c>
      <c r="U117" s="1466" t="s">
        <v>82</v>
      </c>
      <c r="V117" s="1467"/>
      <c r="W117" s="1467"/>
      <c r="X117" s="1468"/>
      <c r="Y117" s="1445" t="s">
        <v>83</v>
      </c>
      <c r="Z117" s="1446"/>
      <c r="AA117" s="1446"/>
      <c r="AB117" s="1447"/>
      <c r="AC117" s="795"/>
      <c r="AD117" s="1451" t="s">
        <v>20</v>
      </c>
      <c r="AE117" s="1452"/>
      <c r="AF117" s="1487" t="s">
        <v>329</v>
      </c>
      <c r="AG117" s="1487"/>
      <c r="AH117" s="1487"/>
      <c r="AI117" s="1487"/>
      <c r="AJ117" s="1487"/>
      <c r="AK117" s="1487"/>
      <c r="AL117" s="1487"/>
      <c r="AM117" s="1487"/>
      <c r="AN117" s="1487"/>
      <c r="AO117" s="1487"/>
      <c r="AP117" s="1487"/>
      <c r="AQ117" s="1487"/>
      <c r="AR117" s="358"/>
    </row>
    <row r="118" spans="6:44" ht="11.1" customHeight="1" x14ac:dyDescent="0.25">
      <c r="F118" s="789" t="s">
        <v>24</v>
      </c>
      <c r="G118" s="415"/>
      <c r="I118" s="790" t="s">
        <v>0</v>
      </c>
      <c r="J118" s="791" t="s">
        <v>0</v>
      </c>
      <c r="K118" s="791">
        <v>1</v>
      </c>
      <c r="L118" s="790">
        <v>2</v>
      </c>
      <c r="M118" s="791">
        <v>3</v>
      </c>
      <c r="N118" s="790">
        <v>4</v>
      </c>
      <c r="O118" s="787">
        <v>5</v>
      </c>
      <c r="P118" s="790">
        <v>6</v>
      </c>
      <c r="Q118" s="787">
        <v>7</v>
      </c>
      <c r="R118" s="787">
        <v>8</v>
      </c>
      <c r="S118" s="797"/>
      <c r="T118" s="1444"/>
      <c r="U118" s="1469"/>
      <c r="V118" s="1470"/>
      <c r="W118" s="1470"/>
      <c r="X118" s="1471"/>
      <c r="Y118" s="1448"/>
      <c r="Z118" s="1449"/>
      <c r="AA118" s="1449"/>
      <c r="AB118" s="1450"/>
      <c r="AC118" s="795"/>
      <c r="AD118" s="1453"/>
      <c r="AE118" s="1454"/>
      <c r="AF118" s="1487"/>
      <c r="AG118" s="1487"/>
      <c r="AH118" s="1487"/>
      <c r="AI118" s="1487"/>
      <c r="AJ118" s="1487"/>
      <c r="AK118" s="1487"/>
      <c r="AL118" s="1487"/>
      <c r="AM118" s="1487"/>
      <c r="AN118" s="1487"/>
      <c r="AO118" s="1487"/>
      <c r="AP118" s="1487"/>
      <c r="AQ118" s="1487"/>
      <c r="AR118" s="358"/>
    </row>
    <row r="119" spans="6:44" ht="11.1" customHeight="1" x14ac:dyDescent="0.25">
      <c r="F119" s="786" t="s">
        <v>25</v>
      </c>
      <c r="G119" s="415"/>
      <c r="I119" s="787" t="s">
        <v>0</v>
      </c>
      <c r="J119" s="788" t="s">
        <v>0</v>
      </c>
      <c r="K119" s="788">
        <v>0</v>
      </c>
      <c r="L119" s="787">
        <v>1</v>
      </c>
      <c r="M119" s="788">
        <v>2</v>
      </c>
      <c r="N119" s="787">
        <v>3</v>
      </c>
      <c r="O119" s="790">
        <v>4</v>
      </c>
      <c r="P119" s="787">
        <v>5</v>
      </c>
      <c r="Q119" s="790">
        <v>6</v>
      </c>
      <c r="R119" s="787">
        <v>7</v>
      </c>
      <c r="S119" s="797"/>
      <c r="T119" s="1444">
        <v>4</v>
      </c>
      <c r="U119" s="1466" t="s">
        <v>81</v>
      </c>
      <c r="V119" s="1467"/>
      <c r="W119" s="1467"/>
      <c r="X119" s="1468"/>
      <c r="Y119" s="1445" t="s">
        <v>80</v>
      </c>
      <c r="Z119" s="1446"/>
      <c r="AA119" s="1446"/>
      <c r="AB119" s="1447"/>
      <c r="AC119" s="795"/>
      <c r="AD119" s="1451" t="s">
        <v>22</v>
      </c>
      <c r="AE119" s="1452"/>
      <c r="AF119" s="1487" t="s">
        <v>376</v>
      </c>
      <c r="AG119" s="1487"/>
      <c r="AH119" s="1487"/>
      <c r="AI119" s="1487"/>
      <c r="AJ119" s="1487"/>
      <c r="AK119" s="1487"/>
      <c r="AL119" s="1487"/>
      <c r="AM119" s="1487"/>
      <c r="AN119" s="1487"/>
      <c r="AO119" s="1487"/>
      <c r="AP119" s="1487"/>
      <c r="AQ119" s="1487"/>
      <c r="AR119" s="358"/>
    </row>
    <row r="120" spans="6:44" ht="11.1" customHeight="1" x14ac:dyDescent="0.25">
      <c r="F120" s="789" t="s">
        <v>31</v>
      </c>
      <c r="G120" s="415"/>
      <c r="I120" s="790" t="s">
        <v>0</v>
      </c>
      <c r="J120" s="791" t="s">
        <v>0</v>
      </c>
      <c r="K120" s="791" t="s">
        <v>0</v>
      </c>
      <c r="L120" s="790">
        <v>0</v>
      </c>
      <c r="M120" s="791">
        <v>1</v>
      </c>
      <c r="N120" s="790">
        <v>2</v>
      </c>
      <c r="O120" s="787">
        <v>3</v>
      </c>
      <c r="P120" s="790">
        <v>4</v>
      </c>
      <c r="Q120" s="787">
        <v>5</v>
      </c>
      <c r="R120" s="790">
        <v>6</v>
      </c>
      <c r="S120" s="797"/>
      <c r="T120" s="1444"/>
      <c r="U120" s="1469"/>
      <c r="V120" s="1470"/>
      <c r="W120" s="1470"/>
      <c r="X120" s="1471"/>
      <c r="Y120" s="1448"/>
      <c r="Z120" s="1449"/>
      <c r="AA120" s="1449"/>
      <c r="AB120" s="1450"/>
      <c r="AC120" s="795"/>
      <c r="AD120" s="1453"/>
      <c r="AE120" s="1454"/>
      <c r="AF120" s="1487"/>
      <c r="AG120" s="1487"/>
      <c r="AH120" s="1487"/>
      <c r="AI120" s="1487"/>
      <c r="AJ120" s="1487"/>
      <c r="AK120" s="1487"/>
      <c r="AL120" s="1487"/>
      <c r="AM120" s="1487"/>
      <c r="AN120" s="1487"/>
      <c r="AO120" s="1487"/>
      <c r="AP120" s="1487"/>
      <c r="AQ120" s="1487"/>
      <c r="AR120" s="358"/>
    </row>
    <row r="121" spans="6:44" ht="11.1" customHeight="1" x14ac:dyDescent="0.25">
      <c r="F121" s="786" t="s">
        <v>32</v>
      </c>
      <c r="G121" s="415"/>
      <c r="I121" s="787" t="s">
        <v>0</v>
      </c>
      <c r="J121" s="788" t="s">
        <v>0</v>
      </c>
      <c r="K121" s="788" t="s">
        <v>0</v>
      </c>
      <c r="L121" s="787" t="s">
        <v>0</v>
      </c>
      <c r="M121" s="788">
        <v>0</v>
      </c>
      <c r="N121" s="787">
        <v>1</v>
      </c>
      <c r="O121" s="790">
        <v>2</v>
      </c>
      <c r="P121" s="787">
        <v>3</v>
      </c>
      <c r="Q121" s="790">
        <v>4</v>
      </c>
      <c r="R121" s="787">
        <v>5</v>
      </c>
      <c r="S121" s="797"/>
      <c r="T121" s="1444">
        <v>5</v>
      </c>
      <c r="U121" s="1466" t="s">
        <v>97</v>
      </c>
      <c r="V121" s="1467"/>
      <c r="W121" s="1467"/>
      <c r="X121" s="1468"/>
      <c r="Y121" s="1445" t="s">
        <v>98</v>
      </c>
      <c r="Z121" s="1446"/>
      <c r="AA121" s="1446"/>
      <c r="AB121" s="1447"/>
      <c r="AC121" s="795"/>
      <c r="AD121" s="1451" t="s">
        <v>24</v>
      </c>
      <c r="AE121" s="1452"/>
      <c r="AF121" s="1490">
        <f>COUNTIF(AN$7:AN$100,"=3")</f>
        <v>3</v>
      </c>
      <c r="AG121" s="1491"/>
      <c r="AH121" s="1491"/>
      <c r="AI121" s="1488" t="s">
        <v>124</v>
      </c>
      <c r="AJ121" s="1489"/>
      <c r="AK121" s="1489"/>
      <c r="AL121" s="1489"/>
      <c r="AM121" s="1489"/>
      <c r="AN121" s="1489"/>
      <c r="AO121" s="1489"/>
      <c r="AP121" s="1489"/>
      <c r="AQ121" s="1489"/>
      <c r="AR121" s="358"/>
    </row>
    <row r="122" spans="6:44" ht="11.1" customHeight="1" x14ac:dyDescent="0.25">
      <c r="F122" s="786" t="s">
        <v>37</v>
      </c>
      <c r="G122" s="415"/>
      <c r="I122" s="787" t="s">
        <v>0</v>
      </c>
      <c r="J122" s="788" t="s">
        <v>0</v>
      </c>
      <c r="K122" s="788" t="s">
        <v>0</v>
      </c>
      <c r="L122" s="787" t="s">
        <v>0</v>
      </c>
      <c r="M122" s="788" t="s">
        <v>0</v>
      </c>
      <c r="N122" s="787">
        <v>0</v>
      </c>
      <c r="O122" s="787">
        <v>1</v>
      </c>
      <c r="P122" s="790">
        <v>2</v>
      </c>
      <c r="Q122" s="787">
        <v>3</v>
      </c>
      <c r="R122" s="790">
        <v>4</v>
      </c>
      <c r="S122" s="797"/>
      <c r="T122" s="1444"/>
      <c r="U122" s="1469"/>
      <c r="V122" s="1470"/>
      <c r="W122" s="1470"/>
      <c r="X122" s="1471"/>
      <c r="Y122" s="1448"/>
      <c r="Z122" s="1449"/>
      <c r="AA122" s="1449"/>
      <c r="AB122" s="1450"/>
      <c r="AC122" s="795"/>
      <c r="AD122" s="1453"/>
      <c r="AE122" s="1454"/>
      <c r="AF122" s="1492"/>
      <c r="AG122" s="1493"/>
      <c r="AH122" s="1493"/>
      <c r="AI122" s="1488"/>
      <c r="AJ122" s="1489"/>
      <c r="AK122" s="1489"/>
      <c r="AL122" s="1489"/>
      <c r="AM122" s="1489"/>
      <c r="AN122" s="1489"/>
      <c r="AO122" s="1489"/>
      <c r="AP122" s="1489"/>
      <c r="AQ122" s="1489"/>
      <c r="AR122" s="358"/>
    </row>
    <row r="123" spans="6:44" ht="11.1" customHeight="1" x14ac:dyDescent="0.25">
      <c r="F123" s="786" t="s">
        <v>67</v>
      </c>
      <c r="I123" s="787" t="s">
        <v>0</v>
      </c>
      <c r="J123" s="788" t="s">
        <v>0</v>
      </c>
      <c r="K123" s="788" t="s">
        <v>0</v>
      </c>
      <c r="L123" s="787" t="s">
        <v>0</v>
      </c>
      <c r="M123" s="788" t="s">
        <v>0</v>
      </c>
      <c r="N123" s="788" t="s">
        <v>0</v>
      </c>
      <c r="O123" s="787">
        <v>0</v>
      </c>
      <c r="P123" s="787">
        <v>1</v>
      </c>
      <c r="Q123" s="790">
        <v>2</v>
      </c>
      <c r="R123" s="787">
        <v>3</v>
      </c>
      <c r="S123" s="797"/>
      <c r="T123" s="1444">
        <v>6</v>
      </c>
      <c r="U123" s="1466" t="s">
        <v>138</v>
      </c>
      <c r="V123" s="1467"/>
      <c r="W123" s="1467"/>
      <c r="X123" s="1468"/>
      <c r="Y123" s="1445" t="s">
        <v>137</v>
      </c>
      <c r="Z123" s="1446"/>
      <c r="AA123" s="1446"/>
      <c r="AB123" s="1447"/>
      <c r="AC123" s="795"/>
      <c r="AD123" s="1451" t="s">
        <v>31</v>
      </c>
      <c r="AE123" s="1452"/>
      <c r="AF123" s="1490">
        <f>COUNTIF(AN$7:AN$100,"=2")</f>
        <v>2</v>
      </c>
      <c r="AG123" s="1491"/>
      <c r="AH123" s="1491"/>
      <c r="AI123" s="1488" t="s">
        <v>125</v>
      </c>
      <c r="AJ123" s="1489"/>
      <c r="AK123" s="1489"/>
      <c r="AL123" s="1489"/>
      <c r="AM123" s="1489"/>
      <c r="AN123" s="1489"/>
      <c r="AO123" s="1489"/>
      <c r="AP123" s="1489"/>
      <c r="AQ123" s="1489"/>
      <c r="AR123" s="358"/>
    </row>
    <row r="124" spans="6:44" ht="11.1" customHeight="1" x14ac:dyDescent="0.25">
      <c r="F124" s="786" t="s">
        <v>53</v>
      </c>
      <c r="I124" s="787" t="s">
        <v>0</v>
      </c>
      <c r="J124" s="788" t="s">
        <v>0</v>
      </c>
      <c r="K124" s="788" t="s">
        <v>0</v>
      </c>
      <c r="L124" s="787" t="s">
        <v>0</v>
      </c>
      <c r="M124" s="788" t="s">
        <v>0</v>
      </c>
      <c r="N124" s="788" t="s">
        <v>0</v>
      </c>
      <c r="O124" s="788" t="s">
        <v>0</v>
      </c>
      <c r="P124" s="787">
        <v>0</v>
      </c>
      <c r="Q124" s="787">
        <v>1</v>
      </c>
      <c r="R124" s="790">
        <v>2</v>
      </c>
      <c r="S124" s="797"/>
      <c r="T124" s="1444"/>
      <c r="U124" s="1469"/>
      <c r="V124" s="1470"/>
      <c r="W124" s="1470"/>
      <c r="X124" s="1471"/>
      <c r="Y124" s="1448"/>
      <c r="Z124" s="1449"/>
      <c r="AA124" s="1449"/>
      <c r="AB124" s="1450"/>
      <c r="AC124" s="795"/>
      <c r="AD124" s="1453"/>
      <c r="AE124" s="1454"/>
      <c r="AF124" s="1492"/>
      <c r="AG124" s="1493"/>
      <c r="AH124" s="1493"/>
      <c r="AI124" s="1488"/>
      <c r="AJ124" s="1489"/>
      <c r="AK124" s="1489"/>
      <c r="AL124" s="1489"/>
      <c r="AM124" s="1489"/>
      <c r="AN124" s="1489"/>
      <c r="AO124" s="1489"/>
      <c r="AP124" s="1489"/>
      <c r="AQ124" s="1489"/>
      <c r="AR124" s="358"/>
    </row>
    <row r="125" spans="6:44" ht="11.1" customHeight="1" x14ac:dyDescent="0.25">
      <c r="F125" s="786" t="s">
        <v>73</v>
      </c>
      <c r="I125" s="787" t="s">
        <v>0</v>
      </c>
      <c r="J125" s="788" t="s">
        <v>0</v>
      </c>
      <c r="K125" s="788" t="s">
        <v>0</v>
      </c>
      <c r="L125" s="787" t="s">
        <v>0</v>
      </c>
      <c r="M125" s="788" t="s">
        <v>0</v>
      </c>
      <c r="N125" s="788" t="s">
        <v>0</v>
      </c>
      <c r="O125" s="788" t="s">
        <v>0</v>
      </c>
      <c r="P125" s="788" t="s">
        <v>0</v>
      </c>
      <c r="Q125" s="787">
        <v>0</v>
      </c>
      <c r="R125" s="787">
        <v>1</v>
      </c>
      <c r="S125" s="797"/>
      <c r="T125" s="1444">
        <v>7</v>
      </c>
      <c r="U125" s="1466" t="s">
        <v>197</v>
      </c>
      <c r="V125" s="1467"/>
      <c r="W125" s="1467"/>
      <c r="X125" s="1468"/>
      <c r="Y125" s="1445" t="s">
        <v>202</v>
      </c>
      <c r="Z125" s="1446"/>
      <c r="AA125" s="1446"/>
      <c r="AB125" s="1447"/>
      <c r="AC125" s="795"/>
      <c r="AD125" s="1451" t="s">
        <v>67</v>
      </c>
      <c r="AE125" s="1452"/>
      <c r="AF125" s="1490">
        <f>COUNTIF(AN$7:AN$100,"=1")</f>
        <v>18</v>
      </c>
      <c r="AG125" s="1491"/>
      <c r="AH125" s="1491"/>
      <c r="AI125" s="1488" t="s">
        <v>126</v>
      </c>
      <c r="AJ125" s="1489"/>
      <c r="AK125" s="1489"/>
      <c r="AL125" s="1489"/>
      <c r="AM125" s="1489"/>
      <c r="AN125" s="1489"/>
      <c r="AO125" s="1489"/>
      <c r="AP125" s="1489"/>
      <c r="AQ125" s="1489"/>
      <c r="AR125" s="358"/>
    </row>
    <row r="126" spans="6:44" ht="11.1" customHeight="1" x14ac:dyDescent="0.25">
      <c r="F126" s="786" t="s">
        <v>146</v>
      </c>
      <c r="I126" s="787" t="s">
        <v>0</v>
      </c>
      <c r="J126" s="788" t="s">
        <v>0</v>
      </c>
      <c r="K126" s="788" t="s">
        <v>0</v>
      </c>
      <c r="L126" s="787" t="s">
        <v>0</v>
      </c>
      <c r="M126" s="788" t="s">
        <v>0</v>
      </c>
      <c r="N126" s="788" t="s">
        <v>0</v>
      </c>
      <c r="O126" s="788" t="s">
        <v>0</v>
      </c>
      <c r="P126" s="788" t="s">
        <v>0</v>
      </c>
      <c r="Q126" s="788" t="s">
        <v>0</v>
      </c>
      <c r="R126" s="787">
        <v>0</v>
      </c>
      <c r="S126" s="797"/>
      <c r="T126" s="1444"/>
      <c r="U126" s="1469"/>
      <c r="V126" s="1470"/>
      <c r="W126" s="1470"/>
      <c r="X126" s="1471"/>
      <c r="Y126" s="1448"/>
      <c r="Z126" s="1449"/>
      <c r="AA126" s="1449"/>
      <c r="AB126" s="1450"/>
      <c r="AC126" s="795"/>
      <c r="AD126" s="1453"/>
      <c r="AE126" s="1454"/>
      <c r="AF126" s="1492"/>
      <c r="AG126" s="1493"/>
      <c r="AH126" s="1493"/>
      <c r="AI126" s="1488"/>
      <c r="AJ126" s="1489"/>
      <c r="AK126" s="1489"/>
      <c r="AL126" s="1489"/>
      <c r="AM126" s="1489"/>
      <c r="AN126" s="1489"/>
      <c r="AO126" s="1489"/>
      <c r="AP126" s="1489"/>
      <c r="AQ126" s="1489"/>
      <c r="AR126" s="358"/>
    </row>
    <row r="127" spans="6:44" ht="11.1" customHeight="1" x14ac:dyDescent="0.25">
      <c r="F127" s="796"/>
      <c r="I127" s="797"/>
      <c r="J127" s="797"/>
      <c r="K127" s="797"/>
      <c r="L127" s="797"/>
      <c r="M127" s="797"/>
      <c r="N127" s="797"/>
      <c r="O127" s="797"/>
      <c r="P127" s="797"/>
      <c r="Q127" s="797"/>
      <c r="R127" s="797"/>
      <c r="S127" s="797"/>
      <c r="T127" s="1444">
        <v>8</v>
      </c>
      <c r="U127" s="1466" t="s">
        <v>243</v>
      </c>
      <c r="V127" s="1467"/>
      <c r="W127" s="1467"/>
      <c r="X127" s="1468"/>
      <c r="Y127" s="1445" t="s">
        <v>245</v>
      </c>
      <c r="Z127" s="1446"/>
      <c r="AA127" s="1446"/>
      <c r="AB127" s="1447"/>
      <c r="AC127" s="795"/>
      <c r="AD127" s="358"/>
      <c r="AN127" s="793"/>
      <c r="AO127" s="356"/>
      <c r="AP127" s="356"/>
      <c r="AR127" s="358"/>
    </row>
    <row r="128" spans="6:44" ht="11.1" customHeight="1" x14ac:dyDescent="0.25">
      <c r="F128" s="796"/>
      <c r="I128" s="797"/>
      <c r="J128" s="797"/>
      <c r="K128" s="797"/>
      <c r="L128" s="797"/>
      <c r="M128" s="797"/>
      <c r="N128" s="797"/>
      <c r="O128" s="797"/>
      <c r="P128" s="797"/>
      <c r="Q128" s="797"/>
      <c r="R128" s="797"/>
      <c r="T128" s="1444"/>
      <c r="U128" s="1469"/>
      <c r="V128" s="1470"/>
      <c r="W128" s="1470"/>
      <c r="X128" s="1471"/>
      <c r="Y128" s="1448"/>
      <c r="Z128" s="1449"/>
      <c r="AA128" s="1449"/>
      <c r="AB128" s="1450"/>
      <c r="AC128" s="795"/>
      <c r="AD128" s="357"/>
      <c r="AE128" s="357"/>
      <c r="AF128" s="357"/>
      <c r="AG128" s="360"/>
      <c r="AH128" s="360"/>
      <c r="AI128" s="360"/>
      <c r="AJ128" s="360"/>
      <c r="AK128" s="360"/>
      <c r="AO128" s="793"/>
      <c r="AP128" s="356"/>
    </row>
    <row r="129" spans="6:44" ht="11.1" customHeight="1" x14ac:dyDescent="0.25">
      <c r="F129" s="796"/>
      <c r="I129" s="797"/>
      <c r="J129" s="797"/>
      <c r="K129" s="797"/>
      <c r="L129" s="797"/>
      <c r="M129" s="797"/>
      <c r="N129" s="797"/>
      <c r="O129" s="797"/>
      <c r="P129" s="797"/>
      <c r="Q129" s="797"/>
      <c r="R129" s="797"/>
      <c r="T129" s="1444">
        <v>9</v>
      </c>
      <c r="U129" s="1466" t="s">
        <v>319</v>
      </c>
      <c r="V129" s="1467"/>
      <c r="W129" s="1467"/>
      <c r="X129" s="1468"/>
      <c r="Y129" s="1445" t="s">
        <v>325</v>
      </c>
      <c r="Z129" s="1446"/>
      <c r="AA129" s="1446"/>
      <c r="AB129" s="1447"/>
      <c r="AC129" s="356"/>
      <c r="AD129" s="357"/>
      <c r="AE129" s="357"/>
      <c r="AF129" s="357"/>
      <c r="AG129" s="360"/>
      <c r="AH129" s="360"/>
      <c r="AI129" s="360"/>
      <c r="AJ129" s="360"/>
      <c r="AK129" s="360"/>
      <c r="AO129" s="793"/>
      <c r="AP129" s="356"/>
    </row>
    <row r="130" spans="6:44" ht="11.1" customHeight="1" x14ac:dyDescent="0.25">
      <c r="F130" s="798" t="s">
        <v>212</v>
      </c>
      <c r="G130" s="799"/>
      <c r="H130" s="346"/>
      <c r="R130" s="757"/>
      <c r="T130" s="1444"/>
      <c r="U130" s="1469"/>
      <c r="V130" s="1470"/>
      <c r="W130" s="1470"/>
      <c r="X130" s="1471"/>
      <c r="Y130" s="1448"/>
      <c r="Z130" s="1449"/>
      <c r="AA130" s="1449"/>
      <c r="AB130" s="1450"/>
      <c r="AC130" s="792"/>
      <c r="AD130" s="357"/>
      <c r="AE130" s="357"/>
      <c r="AF130" s="357"/>
      <c r="AG130" s="360"/>
      <c r="AI130" s="360"/>
      <c r="AJ130" s="360"/>
      <c r="AK130" s="360"/>
      <c r="AO130" s="793"/>
      <c r="AP130" s="356"/>
    </row>
    <row r="131" spans="6:44" ht="11.1" customHeight="1" x14ac:dyDescent="0.25">
      <c r="F131" s="800"/>
      <c r="G131" s="801"/>
      <c r="H131" s="801"/>
      <c r="I131" s="1459" t="s">
        <v>316</v>
      </c>
      <c r="J131" s="1459"/>
      <c r="K131" s="1459"/>
      <c r="L131" s="1459"/>
      <c r="M131" s="1459"/>
      <c r="N131" s="1459"/>
      <c r="O131" s="1459"/>
      <c r="P131" s="1459"/>
      <c r="Q131" s="1460"/>
      <c r="T131" s="1444">
        <v>10</v>
      </c>
      <c r="U131" s="1466" t="s">
        <v>326</v>
      </c>
      <c r="V131" s="1467"/>
      <c r="W131" s="1467"/>
      <c r="X131" s="1468"/>
      <c r="Y131" s="1445" t="s">
        <v>377</v>
      </c>
      <c r="Z131" s="1446"/>
      <c r="AA131" s="1446"/>
      <c r="AB131" s="1447"/>
      <c r="AC131" s="460"/>
      <c r="AD131" s="357"/>
      <c r="AE131" s="357"/>
      <c r="AF131" s="357"/>
      <c r="AG131" s="360"/>
      <c r="AI131" s="360"/>
      <c r="AJ131" s="346"/>
      <c r="AK131" s="346"/>
      <c r="AO131" s="793"/>
      <c r="AP131" s="356"/>
    </row>
    <row r="132" spans="6:44" ht="11.1" customHeight="1" x14ac:dyDescent="0.25">
      <c r="F132" s="802"/>
      <c r="G132" s="803"/>
      <c r="H132" s="803"/>
      <c r="I132" s="1461"/>
      <c r="J132" s="1461"/>
      <c r="K132" s="1461"/>
      <c r="L132" s="1461"/>
      <c r="M132" s="1461"/>
      <c r="N132" s="1461"/>
      <c r="O132" s="1461"/>
      <c r="P132" s="1461"/>
      <c r="Q132" s="1462"/>
      <c r="S132" s="757"/>
      <c r="T132" s="1444"/>
      <c r="U132" s="1469"/>
      <c r="V132" s="1470"/>
      <c r="W132" s="1470"/>
      <c r="X132" s="1471"/>
      <c r="Y132" s="1448"/>
      <c r="Z132" s="1449"/>
      <c r="AA132" s="1449"/>
      <c r="AB132" s="1450"/>
      <c r="AC132" s="705"/>
      <c r="AD132" s="358"/>
      <c r="AI132" s="360"/>
      <c r="AJ132" s="346"/>
      <c r="AK132" s="346"/>
      <c r="AO132" s="793"/>
      <c r="AP132" s="356"/>
    </row>
    <row r="133" spans="6:44" ht="11.1" customHeight="1" x14ac:dyDescent="0.25">
      <c r="F133" s="804"/>
      <c r="G133" s="805"/>
      <c r="H133" s="805"/>
      <c r="I133" s="1463"/>
      <c r="J133" s="1463"/>
      <c r="K133" s="1463"/>
      <c r="L133" s="1463"/>
      <c r="M133" s="1463"/>
      <c r="N133" s="1463"/>
      <c r="O133" s="1463"/>
      <c r="P133" s="1463"/>
      <c r="Q133" s="1464"/>
      <c r="S133" s="810"/>
      <c r="T133" s="757"/>
      <c r="U133" s="758"/>
      <c r="X133" s="346"/>
      <c r="Y133" s="358"/>
      <c r="AB133" s="806"/>
      <c r="AC133" s="792"/>
      <c r="AD133" s="460"/>
      <c r="AE133" s="346"/>
      <c r="AI133" s="360"/>
      <c r="AJ133" s="346"/>
      <c r="AK133" s="346"/>
      <c r="AO133" s="793"/>
      <c r="AP133" s="356"/>
    </row>
    <row r="134" spans="6:44" ht="11.1" customHeight="1" x14ac:dyDescent="0.25">
      <c r="F134" s="807"/>
      <c r="G134" s="460"/>
      <c r="H134" s="460"/>
      <c r="I134" s="808"/>
      <c r="J134" s="808"/>
      <c r="K134" s="808"/>
      <c r="L134" s="808"/>
      <c r="M134" s="808"/>
      <c r="N134" s="808"/>
      <c r="O134" s="808"/>
      <c r="P134" s="808"/>
      <c r="Q134" s="808"/>
      <c r="S134" s="1478" t="s">
        <v>205</v>
      </c>
      <c r="T134" s="1479"/>
      <c r="U134" s="1479"/>
      <c r="V134" s="1479"/>
      <c r="W134" s="1479"/>
      <c r="X134" s="1479"/>
      <c r="Y134" s="1479"/>
      <c r="Z134" s="1479"/>
      <c r="AA134" s="1479"/>
      <c r="AB134" s="1479"/>
      <c r="AC134" s="1479"/>
      <c r="AD134" s="1479"/>
      <c r="AE134" s="1479"/>
      <c r="AF134" s="1479"/>
      <c r="AG134" s="1480"/>
      <c r="AH134" s="360"/>
      <c r="AI134" s="360"/>
      <c r="AJ134" s="360"/>
      <c r="AK134" s="360"/>
      <c r="AO134" s="793"/>
      <c r="AP134" s="356"/>
    </row>
    <row r="135" spans="6:44" ht="11.1" customHeight="1" x14ac:dyDescent="0.25">
      <c r="F135" s="809"/>
      <c r="G135" s="801"/>
      <c r="H135" s="801"/>
      <c r="I135" s="1459" t="s">
        <v>206</v>
      </c>
      <c r="J135" s="1459"/>
      <c r="K135" s="1459"/>
      <c r="L135" s="1459"/>
      <c r="M135" s="1459"/>
      <c r="N135" s="1459"/>
      <c r="O135" s="1459"/>
      <c r="P135" s="1459"/>
      <c r="Q135" s="1460"/>
      <c r="S135" s="1481"/>
      <c r="T135" s="1482"/>
      <c r="U135" s="1482"/>
      <c r="V135" s="1482"/>
      <c r="W135" s="1482"/>
      <c r="X135" s="1482"/>
      <c r="Y135" s="1482"/>
      <c r="Z135" s="1482"/>
      <c r="AA135" s="1482"/>
      <c r="AB135" s="1482"/>
      <c r="AC135" s="1482"/>
      <c r="AD135" s="1482"/>
      <c r="AE135" s="1482"/>
      <c r="AF135" s="1482"/>
      <c r="AG135" s="1483"/>
      <c r="AH135" s="360"/>
      <c r="AI135" s="360"/>
      <c r="AJ135" s="360"/>
      <c r="AK135" s="360"/>
      <c r="AO135" s="793"/>
      <c r="AP135" s="356"/>
    </row>
    <row r="136" spans="6:44" ht="11.1" customHeight="1" x14ac:dyDescent="0.25">
      <c r="F136" s="811"/>
      <c r="G136" s="618"/>
      <c r="H136" s="618"/>
      <c r="I136" s="1461"/>
      <c r="J136" s="1461"/>
      <c r="K136" s="1461"/>
      <c r="L136" s="1461"/>
      <c r="M136" s="1461"/>
      <c r="N136" s="1461"/>
      <c r="O136" s="1461"/>
      <c r="P136" s="1461"/>
      <c r="Q136" s="1462"/>
      <c r="S136" s="1481"/>
      <c r="T136" s="1482"/>
      <c r="U136" s="1482"/>
      <c r="V136" s="1482"/>
      <c r="W136" s="1482"/>
      <c r="X136" s="1482"/>
      <c r="Y136" s="1482"/>
      <c r="Z136" s="1482"/>
      <c r="AA136" s="1482"/>
      <c r="AB136" s="1482"/>
      <c r="AC136" s="1482"/>
      <c r="AD136" s="1482"/>
      <c r="AE136" s="1482"/>
      <c r="AF136" s="1482"/>
      <c r="AG136" s="1483"/>
      <c r="AH136" s="360"/>
      <c r="AI136" s="360"/>
      <c r="AJ136" s="360"/>
      <c r="AK136" s="360"/>
      <c r="AO136" s="793"/>
      <c r="AP136" s="356"/>
    </row>
    <row r="137" spans="6:44" ht="11.1" customHeight="1" x14ac:dyDescent="0.25">
      <c r="F137" s="812"/>
      <c r="G137" s="1310"/>
      <c r="H137" s="1310"/>
      <c r="I137" s="1461"/>
      <c r="J137" s="1461"/>
      <c r="K137" s="1461"/>
      <c r="L137" s="1461"/>
      <c r="M137" s="1461"/>
      <c r="N137" s="1461"/>
      <c r="O137" s="1461"/>
      <c r="P137" s="1461"/>
      <c r="Q137" s="1462"/>
      <c r="S137" s="1481"/>
      <c r="T137" s="1482"/>
      <c r="U137" s="1482"/>
      <c r="V137" s="1482"/>
      <c r="W137" s="1482"/>
      <c r="X137" s="1482"/>
      <c r="Y137" s="1482"/>
      <c r="Z137" s="1482"/>
      <c r="AA137" s="1482"/>
      <c r="AB137" s="1482"/>
      <c r="AC137" s="1482"/>
      <c r="AD137" s="1482"/>
      <c r="AE137" s="1482"/>
      <c r="AF137" s="1482"/>
      <c r="AG137" s="1483"/>
      <c r="AH137" s="360"/>
      <c r="AI137" s="360"/>
      <c r="AJ137" s="360"/>
      <c r="AK137" s="360"/>
      <c r="AO137" s="793"/>
      <c r="AP137" s="356"/>
    </row>
    <row r="138" spans="6:44" ht="11.1" customHeight="1" x14ac:dyDescent="0.25">
      <c r="F138" s="1455"/>
      <c r="G138" s="1456"/>
      <c r="H138" s="1456"/>
      <c r="I138" s="1461"/>
      <c r="J138" s="1461"/>
      <c r="K138" s="1461"/>
      <c r="L138" s="1461"/>
      <c r="M138" s="1461"/>
      <c r="N138" s="1461"/>
      <c r="O138" s="1461"/>
      <c r="P138" s="1461"/>
      <c r="Q138" s="1462"/>
      <c r="S138" s="1481"/>
      <c r="T138" s="1482"/>
      <c r="U138" s="1482"/>
      <c r="V138" s="1482"/>
      <c r="W138" s="1482"/>
      <c r="X138" s="1482"/>
      <c r="Y138" s="1482"/>
      <c r="Z138" s="1482"/>
      <c r="AA138" s="1482"/>
      <c r="AB138" s="1482"/>
      <c r="AC138" s="1482"/>
      <c r="AD138" s="1482"/>
      <c r="AE138" s="1482"/>
      <c r="AF138" s="1482"/>
      <c r="AG138" s="1483"/>
      <c r="AI138" s="360"/>
      <c r="AJ138" s="360"/>
      <c r="AK138" s="360"/>
      <c r="AL138" s="360"/>
      <c r="AQ138" s="346"/>
      <c r="AR138" s="346"/>
    </row>
    <row r="139" spans="6:44" ht="9.9499999999999993" customHeight="1" x14ac:dyDescent="0.25">
      <c r="F139" s="1457"/>
      <c r="G139" s="1458"/>
      <c r="H139" s="1458"/>
      <c r="I139" s="1463"/>
      <c r="J139" s="1463"/>
      <c r="K139" s="1463"/>
      <c r="L139" s="1463"/>
      <c r="M139" s="1463"/>
      <c r="N139" s="1463"/>
      <c r="O139" s="1463"/>
      <c r="P139" s="1463"/>
      <c r="Q139" s="1464"/>
      <c r="S139" s="1484"/>
      <c r="T139" s="1485"/>
      <c r="U139" s="1485"/>
      <c r="V139" s="1485"/>
      <c r="W139" s="1485"/>
      <c r="X139" s="1485"/>
      <c r="Y139" s="1485"/>
      <c r="Z139" s="1485"/>
      <c r="AA139" s="1485"/>
      <c r="AB139" s="1485"/>
      <c r="AC139" s="1485"/>
      <c r="AD139" s="1485"/>
      <c r="AE139" s="1485"/>
      <c r="AF139" s="1485"/>
      <c r="AG139" s="1486"/>
      <c r="AI139" s="360"/>
      <c r="AJ139" s="821"/>
      <c r="AK139" s="360"/>
      <c r="AL139" s="360"/>
      <c r="AQ139" s="358"/>
      <c r="AR139" s="358"/>
    </row>
    <row r="140" spans="6:44" ht="9.9499999999999993" customHeight="1" x14ac:dyDescent="0.25">
      <c r="F140" s="761"/>
      <c r="S140" s="757"/>
      <c r="T140" s="757"/>
      <c r="U140" s="814"/>
      <c r="V140" s="815"/>
      <c r="W140" s="815"/>
      <c r="X140" s="815"/>
      <c r="Y140" s="816"/>
      <c r="Z140" s="817"/>
      <c r="AA140" s="815"/>
      <c r="AB140" s="815"/>
      <c r="AC140" s="350"/>
      <c r="AD140" s="350"/>
      <c r="AE140" s="705"/>
      <c r="AF140" s="460"/>
      <c r="AR140" s="357"/>
    </row>
    <row r="141" spans="6:44" ht="9.9499999999999993" customHeight="1" x14ac:dyDescent="0.25">
      <c r="F141" s="761"/>
      <c r="S141" s="757"/>
      <c r="T141" s="757"/>
      <c r="U141" s="813"/>
      <c r="V141" s="818"/>
      <c r="W141" s="818"/>
      <c r="X141" s="350"/>
      <c r="Y141" s="350"/>
      <c r="Z141" s="819"/>
      <c r="AA141" s="820"/>
      <c r="AB141" s="820"/>
      <c r="AC141" s="350"/>
      <c r="AD141" s="460"/>
      <c r="AE141" s="346"/>
      <c r="AF141" s="705"/>
      <c r="AR141" s="358"/>
    </row>
    <row r="142" spans="6:44" x14ac:dyDescent="0.25">
      <c r="F142" s="761"/>
    </row>
    <row r="143" spans="6:44" x14ac:dyDescent="0.25">
      <c r="F143" s="761"/>
    </row>
  </sheetData>
  <sheetProtection algorithmName="SHA-512" hashValue="0FjwK3dcWHV+9CHnFRGOijCfHKVUlSyjUXV8Y+d05/BQhfsF0KEM0gv6nWpsPQs5n4NsDYv6Hx2dJu8BspGCuQ==" saltValue="l3vbxWghwAmd6UKfdYQzuQ==" spinCount="100000" sheet="1" objects="1" scenarios="1"/>
  <sortState ref="B7:AQ24">
    <sortCondition descending="1" ref="Y7:Y24"/>
    <sortCondition ref="C7:C24"/>
  </sortState>
  <mergeCells count="99">
    <mergeCell ref="AI121:AQ122"/>
    <mergeCell ref="AI123:AQ124"/>
    <mergeCell ref="AF123:AH124"/>
    <mergeCell ref="AF125:AH126"/>
    <mergeCell ref="X103:Y103"/>
    <mergeCell ref="AD115:AE116"/>
    <mergeCell ref="AF115:AQ116"/>
    <mergeCell ref="T108:AB109"/>
    <mergeCell ref="T113:T114"/>
    <mergeCell ref="U111:X112"/>
    <mergeCell ref="Y115:AB116"/>
    <mergeCell ref="T115:T116"/>
    <mergeCell ref="T111:T112"/>
    <mergeCell ref="Y119:AB120"/>
    <mergeCell ref="AD119:AE120"/>
    <mergeCell ref="T119:T120"/>
    <mergeCell ref="AD108:AQ109"/>
    <mergeCell ref="AF113:AQ114"/>
    <mergeCell ref="AC4:AC5"/>
    <mergeCell ref="Y5:Y6"/>
    <mergeCell ref="X5:X6"/>
    <mergeCell ref="W102:Y102"/>
    <mergeCell ref="AK4:AK5"/>
    <mergeCell ref="AD113:AE114"/>
    <mergeCell ref="AD4:AD5"/>
    <mergeCell ref="AE4:AE5"/>
    <mergeCell ref="AN103:AQ103"/>
    <mergeCell ref="AE103:AI103"/>
    <mergeCell ref="AD111:AE112"/>
    <mergeCell ref="AO4:AO6"/>
    <mergeCell ref="AP4:AP6"/>
    <mergeCell ref="AQ4:AQ6"/>
    <mergeCell ref="I1:K1"/>
    <mergeCell ref="W1:AB1"/>
    <mergeCell ref="W2:Y4"/>
    <mergeCell ref="Z4:AA4"/>
    <mergeCell ref="W5:W6"/>
    <mergeCell ref="I2:V4"/>
    <mergeCell ref="AF111:AQ112"/>
    <mergeCell ref="AN2:AQ3"/>
    <mergeCell ref="AC2:AM3"/>
    <mergeCell ref="Z3:AA3"/>
    <mergeCell ref="AB5:AB6"/>
    <mergeCell ref="AE102:AI102"/>
    <mergeCell ref="Z2:AB2"/>
    <mergeCell ref="AL4:AL5"/>
    <mergeCell ref="AJ4:AJ5"/>
    <mergeCell ref="Z5:AA6"/>
    <mergeCell ref="AF4:AF5"/>
    <mergeCell ref="AG4:AG5"/>
    <mergeCell ref="AH4:AH5"/>
    <mergeCell ref="AI4:AI5"/>
    <mergeCell ref="AO102:AQ102"/>
    <mergeCell ref="AN4:AN6"/>
    <mergeCell ref="AM4:AM5"/>
    <mergeCell ref="D3:D6"/>
    <mergeCell ref="C102:G102"/>
    <mergeCell ref="E3:E6"/>
    <mergeCell ref="F3:F6"/>
    <mergeCell ref="G5:G6"/>
    <mergeCell ref="AD117:AE118"/>
    <mergeCell ref="AD121:AE122"/>
    <mergeCell ref="I135:Q139"/>
    <mergeCell ref="T131:T132"/>
    <mergeCell ref="U131:X132"/>
    <mergeCell ref="Y131:AB132"/>
    <mergeCell ref="S134:AG139"/>
    <mergeCell ref="U129:X130"/>
    <mergeCell ref="T125:T126"/>
    <mergeCell ref="AF119:AQ120"/>
    <mergeCell ref="AF117:AQ118"/>
    <mergeCell ref="Y117:AB118"/>
    <mergeCell ref="T117:T118"/>
    <mergeCell ref="T121:T122"/>
    <mergeCell ref="AI125:AQ126"/>
    <mergeCell ref="AF121:AH122"/>
    <mergeCell ref="F138:H139"/>
    <mergeCell ref="I131:Q133"/>
    <mergeCell ref="E107:H108"/>
    <mergeCell ref="Y123:AB124"/>
    <mergeCell ref="Y125:AB126"/>
    <mergeCell ref="Y127:AB128"/>
    <mergeCell ref="U127:X128"/>
    <mergeCell ref="U119:X120"/>
    <mergeCell ref="U121:X122"/>
    <mergeCell ref="U123:X124"/>
    <mergeCell ref="U125:X126"/>
    <mergeCell ref="U115:X116"/>
    <mergeCell ref="U117:X118"/>
    <mergeCell ref="Y111:AB112"/>
    <mergeCell ref="U113:X114"/>
    <mergeCell ref="Y113:AB114"/>
    <mergeCell ref="T123:T124"/>
    <mergeCell ref="Y129:AB130"/>
    <mergeCell ref="Y121:AB122"/>
    <mergeCell ref="AD125:AE126"/>
    <mergeCell ref="AD123:AE124"/>
    <mergeCell ref="T127:T128"/>
    <mergeCell ref="T129:T130"/>
  </mergeCells>
  <conditionalFormatting sqref="G7:G100">
    <cfRule type="cellIs" dxfId="243" priority="87" operator="equal">
      <formula>2</formula>
    </cfRule>
    <cfRule type="cellIs" dxfId="242" priority="88" operator="greaterThan">
      <formula>2</formula>
    </cfRule>
  </conditionalFormatting>
  <conditionalFormatting sqref="M72">
    <cfRule type="colorScale" priority="21">
      <colorScale>
        <cfvo type="min"/>
        <cfvo type="max"/>
        <color theme="7" tint="0.59999389629810485"/>
        <color theme="3" tint="0.39997558519241921"/>
      </colorScale>
    </cfRule>
  </conditionalFormatting>
  <conditionalFormatting sqref="P72">
    <cfRule type="colorScale" priority="20">
      <colorScale>
        <cfvo type="min"/>
        <cfvo type="max"/>
        <color theme="7" tint="0.59999389629810485"/>
        <color theme="3" tint="0.39997558519241921"/>
      </colorScale>
    </cfRule>
  </conditionalFormatting>
  <conditionalFormatting sqref="AQ7:AQ48">
    <cfRule type="colorScale" priority="11">
      <colorScale>
        <cfvo type="min"/>
        <cfvo type="max"/>
        <color theme="9" tint="0.59999389629810485"/>
        <color theme="9" tint="-0.249977111117893"/>
      </colorScale>
    </cfRule>
  </conditionalFormatting>
  <conditionalFormatting sqref="AQ47:AQ100">
    <cfRule type="colorScale" priority="158">
      <colorScale>
        <cfvo type="min"/>
        <cfvo type="max"/>
        <color theme="0" tint="-0.14999847407452621"/>
        <color theme="0" tint="-0.34998626667073579"/>
      </colorScale>
    </cfRule>
  </conditionalFormatting>
  <conditionalFormatting sqref="I7:U64">
    <cfRule type="colorScale" priority="161">
      <colorScale>
        <cfvo type="min"/>
        <cfvo type="max"/>
        <color theme="7" tint="0.59999389629810485"/>
        <color theme="3" tint="0.39997558519241921"/>
      </colorScale>
    </cfRule>
  </conditionalFormatting>
  <printOptions horizontalCentered="1"/>
  <pageMargins left="0.25" right="0.25" top="0.75" bottom="0.75" header="0.3" footer="0.3"/>
  <pageSetup paperSize="8" scale="62" orientation="portrait" r:id="rId1"/>
  <drawing r:id="rId2"/>
  <webPublishItems count="2">
    <webPublishItem id="31926" divId="MPT S07E10_31926" sourceType="sheet" destinationFile="G:\MPT Poker\POKER MPT S07\MPT S07E10.Classement.htm"/>
    <webPublishItem id="11095" divId="MPT S07E10_11095" sourceType="printArea" destinationFile="G:\MPT Poker\POKER MPT S07\MPT S07E10.Classement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2:BK95"/>
  <sheetViews>
    <sheetView zoomScale="115" zoomScaleNormal="115" workbookViewId="0">
      <selection activeCell="C90" sqref="C90"/>
    </sheetView>
  </sheetViews>
  <sheetFormatPr baseColWidth="10" defaultColWidth="11.42578125" defaultRowHeight="11.1" customHeight="1" x14ac:dyDescent="0.2"/>
  <cols>
    <col min="1" max="1" width="5.85546875" style="18" customWidth="1"/>
    <col min="2" max="2" width="12.140625" style="17" customWidth="1"/>
    <col min="3" max="61" width="4.7109375" style="18" customWidth="1"/>
    <col min="62" max="62" width="12.140625" style="17" customWidth="1"/>
    <col min="63" max="63" width="3.85546875" style="18" customWidth="1"/>
    <col min="64" max="64" width="7.7109375" style="18" customWidth="1"/>
    <col min="65" max="16384" width="11.42578125" style="18"/>
  </cols>
  <sheetData>
    <row r="2" spans="2:63" s="34" customFormat="1" ht="20.100000000000001" customHeight="1" x14ac:dyDescent="0.35">
      <c r="B2" s="33"/>
      <c r="C2" s="1593" t="s">
        <v>174</v>
      </c>
      <c r="D2" s="1594"/>
      <c r="E2" s="1594"/>
      <c r="F2" s="1594"/>
      <c r="G2" s="1594"/>
      <c r="H2" s="1594"/>
      <c r="I2" s="1594"/>
      <c r="J2" s="1594"/>
      <c r="K2" s="1594"/>
      <c r="L2" s="1594"/>
      <c r="M2" s="1594"/>
      <c r="N2" s="1594"/>
      <c r="O2" s="1594"/>
      <c r="P2" s="1594"/>
      <c r="Q2" s="1594"/>
      <c r="R2" s="1594"/>
      <c r="S2" s="1594"/>
      <c r="T2" s="1594"/>
      <c r="U2" s="1594"/>
      <c r="V2" s="1594"/>
      <c r="W2" s="1594"/>
      <c r="X2" s="1594"/>
      <c r="Y2" s="1594"/>
      <c r="Z2" s="1594"/>
      <c r="AA2" s="1594"/>
      <c r="AB2" s="1594"/>
      <c r="AC2" s="1594"/>
      <c r="AD2" s="1594"/>
      <c r="AE2" s="1594"/>
      <c r="AF2" s="1594"/>
      <c r="AG2" s="1594"/>
      <c r="AH2" s="1594"/>
      <c r="AI2" s="1594"/>
      <c r="AJ2" s="1594"/>
      <c r="AK2" s="1594"/>
      <c r="AL2" s="1594"/>
      <c r="AM2" s="1594"/>
      <c r="AN2" s="1594"/>
      <c r="AO2" s="1594"/>
      <c r="AP2" s="1594"/>
      <c r="AQ2" s="1594"/>
      <c r="AR2" s="1594"/>
      <c r="AS2" s="1594"/>
      <c r="AT2" s="1594"/>
      <c r="AU2" s="1594"/>
      <c r="AV2" s="1594"/>
      <c r="AW2" s="1594"/>
      <c r="AX2" s="1594"/>
      <c r="AY2" s="1594"/>
      <c r="AZ2" s="1594"/>
      <c r="BA2" s="1594"/>
      <c r="BB2" s="1594"/>
      <c r="BC2" s="1594"/>
      <c r="BD2" s="1594"/>
      <c r="BE2" s="1594"/>
      <c r="BF2" s="1594"/>
      <c r="BG2" s="1594"/>
      <c r="BH2" s="1594"/>
      <c r="BI2" s="1595"/>
      <c r="BJ2" s="33"/>
    </row>
    <row r="3" spans="2:63" ht="11.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14"/>
      <c r="BB3" s="14"/>
      <c r="BC3" s="14"/>
      <c r="BD3" s="14"/>
      <c r="BE3" s="14"/>
      <c r="BF3" s="14"/>
      <c r="BG3" s="14"/>
      <c r="BH3" s="14"/>
      <c r="BI3" s="14"/>
      <c r="BJ3" s="2"/>
      <c r="BK3" s="14"/>
    </row>
    <row r="4" spans="2:63" ht="11.1" customHeight="1" x14ac:dyDescent="0.2">
      <c r="B4" s="3"/>
      <c r="C4" s="1587" t="s">
        <v>209</v>
      </c>
      <c r="D4" s="1588"/>
      <c r="E4" s="1588"/>
      <c r="F4" s="1588"/>
      <c r="G4" s="1588"/>
      <c r="H4" s="1588"/>
      <c r="I4" s="1588"/>
      <c r="J4" s="1588"/>
      <c r="K4" s="1588"/>
      <c r="L4" s="1588"/>
      <c r="M4" s="1588"/>
      <c r="N4" s="1588"/>
      <c r="O4" s="1588"/>
      <c r="P4" s="1588"/>
      <c r="Q4" s="1588"/>
      <c r="R4" s="1588"/>
      <c r="S4" s="1588"/>
      <c r="T4" s="1588"/>
      <c r="U4" s="1588"/>
      <c r="V4" s="1588"/>
      <c r="W4" s="1588"/>
      <c r="X4" s="1588"/>
      <c r="Y4" s="1588"/>
      <c r="Z4" s="1588"/>
      <c r="AA4" s="1588"/>
      <c r="AB4" s="1588"/>
      <c r="AC4" s="1588"/>
      <c r="AD4" s="1588"/>
      <c r="AE4" s="1588"/>
      <c r="AF4" s="1588"/>
      <c r="AG4" s="1588"/>
      <c r="AH4" s="1588"/>
      <c r="AI4" s="1588"/>
      <c r="AJ4" s="1588"/>
      <c r="AK4" s="1588"/>
      <c r="AL4" s="1588"/>
      <c r="AM4" s="1588"/>
      <c r="AN4" s="1588"/>
      <c r="AO4" s="1588"/>
      <c r="AP4" s="1588"/>
      <c r="AQ4" s="1588"/>
      <c r="AR4" s="1588"/>
      <c r="AS4" s="1588"/>
      <c r="AT4" s="1588"/>
      <c r="AU4" s="1588"/>
      <c r="AV4" s="1588"/>
      <c r="AW4" s="1588"/>
      <c r="AX4" s="1588"/>
      <c r="AY4" s="1588"/>
      <c r="AZ4" s="1588"/>
      <c r="BA4" s="1588"/>
      <c r="BB4" s="1588"/>
      <c r="BC4" s="1588"/>
      <c r="BD4" s="1588"/>
      <c r="BE4" s="1588"/>
      <c r="BF4" s="1588"/>
      <c r="BG4" s="1588"/>
      <c r="BH4" s="1588"/>
      <c r="BI4" s="1589"/>
      <c r="BJ4" s="2"/>
      <c r="BK4" s="14"/>
    </row>
    <row r="5" spans="2:63" ht="11.1" customHeight="1" x14ac:dyDescent="0.2">
      <c r="B5" s="3"/>
      <c r="C5" s="1590"/>
      <c r="D5" s="1591"/>
      <c r="E5" s="1591"/>
      <c r="F5" s="1591"/>
      <c r="G5" s="1591"/>
      <c r="H5" s="1591"/>
      <c r="I5" s="1591"/>
      <c r="J5" s="1591"/>
      <c r="K5" s="1591"/>
      <c r="L5" s="1591"/>
      <c r="M5" s="1591"/>
      <c r="N5" s="1591"/>
      <c r="O5" s="1591"/>
      <c r="P5" s="1591"/>
      <c r="Q5" s="1591"/>
      <c r="R5" s="1591"/>
      <c r="S5" s="1591"/>
      <c r="T5" s="1591"/>
      <c r="U5" s="1591"/>
      <c r="V5" s="1591"/>
      <c r="W5" s="1591"/>
      <c r="X5" s="1591"/>
      <c r="Y5" s="1591"/>
      <c r="Z5" s="1591"/>
      <c r="AA5" s="1591"/>
      <c r="AB5" s="1591"/>
      <c r="AC5" s="1591"/>
      <c r="AD5" s="1591"/>
      <c r="AE5" s="1591"/>
      <c r="AF5" s="1591"/>
      <c r="AG5" s="1591"/>
      <c r="AH5" s="1591"/>
      <c r="AI5" s="1591"/>
      <c r="AJ5" s="1591"/>
      <c r="AK5" s="1591"/>
      <c r="AL5" s="1591"/>
      <c r="AM5" s="1591"/>
      <c r="AN5" s="1591"/>
      <c r="AO5" s="1591"/>
      <c r="AP5" s="1591"/>
      <c r="AQ5" s="1591"/>
      <c r="AR5" s="1591"/>
      <c r="AS5" s="1591"/>
      <c r="AT5" s="1591"/>
      <c r="AU5" s="1591"/>
      <c r="AV5" s="1591"/>
      <c r="AW5" s="1591"/>
      <c r="AX5" s="1591"/>
      <c r="AY5" s="1591"/>
      <c r="AZ5" s="1591"/>
      <c r="BA5" s="1591"/>
      <c r="BB5" s="1591"/>
      <c r="BC5" s="1591"/>
      <c r="BD5" s="1591"/>
      <c r="BE5" s="1591"/>
      <c r="BF5" s="1591"/>
      <c r="BG5" s="1591"/>
      <c r="BH5" s="1591"/>
      <c r="BI5" s="1592"/>
      <c r="BJ5" s="2"/>
      <c r="BK5" s="14"/>
    </row>
    <row r="6" spans="2:63" ht="11.1" customHeight="1" x14ac:dyDescent="0.2">
      <c r="B6" s="2"/>
      <c r="C6" s="14"/>
      <c r="D6" s="14"/>
      <c r="E6" s="1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2"/>
      <c r="BK6" s="14"/>
    </row>
    <row r="7" spans="2:63" ht="11.1" customHeight="1" x14ac:dyDescent="0.2">
      <c r="B7" s="3" t="s">
        <v>122</v>
      </c>
      <c r="C7" s="38">
        <f t="shared" ref="C7:BE7" si="0">COUNTIF(G,C8)</f>
        <v>0</v>
      </c>
      <c r="D7" s="38">
        <f t="shared" si="0"/>
        <v>2</v>
      </c>
      <c r="E7" s="39">
        <f t="shared" si="0"/>
        <v>1</v>
      </c>
      <c r="F7" s="39">
        <f t="shared" si="0"/>
        <v>30</v>
      </c>
      <c r="G7" s="46">
        <f t="shared" si="0"/>
        <v>3</v>
      </c>
      <c r="H7" s="46">
        <f t="shared" si="0"/>
        <v>0</v>
      </c>
      <c r="I7" s="46">
        <f t="shared" si="0"/>
        <v>5</v>
      </c>
      <c r="J7" s="46">
        <f t="shared" si="0"/>
        <v>0</v>
      </c>
      <c r="K7" s="46">
        <f t="shared" si="0"/>
        <v>0</v>
      </c>
      <c r="L7" s="46">
        <f t="shared" si="0"/>
        <v>31</v>
      </c>
      <c r="M7" s="46">
        <f t="shared" si="0"/>
        <v>46</v>
      </c>
      <c r="N7" s="46">
        <f t="shared" si="0"/>
        <v>13</v>
      </c>
      <c r="O7" s="46">
        <f t="shared" si="0"/>
        <v>0</v>
      </c>
      <c r="P7" s="46">
        <f t="shared" si="0"/>
        <v>1</v>
      </c>
      <c r="Q7" s="46">
        <f t="shared" si="0"/>
        <v>2</v>
      </c>
      <c r="R7" s="46">
        <f t="shared" si="0"/>
        <v>27</v>
      </c>
      <c r="S7" s="46">
        <f t="shared" si="0"/>
        <v>1</v>
      </c>
      <c r="T7" s="46">
        <f t="shared" si="0"/>
        <v>20</v>
      </c>
      <c r="U7" s="46">
        <f t="shared" si="0"/>
        <v>89</v>
      </c>
      <c r="V7" s="46">
        <f t="shared" si="0"/>
        <v>9</v>
      </c>
      <c r="W7" s="46">
        <f t="shared" si="0"/>
        <v>34</v>
      </c>
      <c r="X7" s="46">
        <f t="shared" si="0"/>
        <v>50</v>
      </c>
      <c r="Y7" s="46">
        <f t="shared" si="0"/>
        <v>3</v>
      </c>
      <c r="Z7" s="46">
        <f t="shared" si="0"/>
        <v>0</v>
      </c>
      <c r="AA7" s="46">
        <f t="shared" si="0"/>
        <v>12</v>
      </c>
      <c r="AB7" s="46">
        <f t="shared" si="0"/>
        <v>11</v>
      </c>
      <c r="AC7" s="46">
        <f t="shared" si="0"/>
        <v>8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26</v>
      </c>
      <c r="AH7" s="46">
        <f t="shared" si="0"/>
        <v>4</v>
      </c>
      <c r="AI7" s="46">
        <f t="shared" si="0"/>
        <v>6</v>
      </c>
      <c r="AJ7" s="46">
        <f t="shared" si="0"/>
        <v>3</v>
      </c>
      <c r="AK7" s="46">
        <f t="shared" si="0"/>
        <v>19</v>
      </c>
      <c r="AL7" s="46">
        <f t="shared" si="0"/>
        <v>21</v>
      </c>
      <c r="AM7" s="46">
        <f t="shared" si="0"/>
        <v>0</v>
      </c>
      <c r="AN7" s="46">
        <f t="shared" si="0"/>
        <v>0</v>
      </c>
      <c r="AO7" s="46">
        <f t="shared" si="0"/>
        <v>0</v>
      </c>
      <c r="AP7" s="46">
        <f t="shared" si="0"/>
        <v>15</v>
      </c>
      <c r="AQ7" s="46">
        <f t="shared" si="0"/>
        <v>0</v>
      </c>
      <c r="AR7" s="46">
        <f t="shared" si="0"/>
        <v>14</v>
      </c>
      <c r="AS7" s="46">
        <f t="shared" si="0"/>
        <v>1</v>
      </c>
      <c r="AT7" s="46">
        <f t="shared" si="0"/>
        <v>22</v>
      </c>
      <c r="AU7" s="46">
        <f t="shared" si="0"/>
        <v>7</v>
      </c>
      <c r="AV7" s="46">
        <f t="shared" si="0"/>
        <v>0</v>
      </c>
      <c r="AW7" s="46">
        <f t="shared" si="0"/>
        <v>4</v>
      </c>
      <c r="AX7" s="46">
        <f t="shared" si="0"/>
        <v>18</v>
      </c>
      <c r="AY7" s="46">
        <f t="shared" si="0"/>
        <v>0</v>
      </c>
      <c r="AZ7" s="46">
        <f t="shared" si="0"/>
        <v>31</v>
      </c>
      <c r="BA7" s="46">
        <f t="shared" si="0"/>
        <v>40</v>
      </c>
      <c r="BB7" s="46">
        <f t="shared" si="0"/>
        <v>16</v>
      </c>
      <c r="BC7" s="46">
        <f t="shared" si="0"/>
        <v>0</v>
      </c>
      <c r="BD7" s="46">
        <f t="shared" si="0"/>
        <v>9</v>
      </c>
      <c r="BE7" s="46">
        <f t="shared" si="0"/>
        <v>0</v>
      </c>
      <c r="BF7" s="46">
        <f>COUNTIF(G,BF8)</f>
        <v>12</v>
      </c>
      <c r="BG7" s="46">
        <f>COUNTIF(G,BG8)</f>
        <v>4</v>
      </c>
      <c r="BH7" s="46">
        <f>COUNTIF(G,BH8)</f>
        <v>0</v>
      </c>
      <c r="BI7" s="40">
        <f>COUNTIF(G,BI8)</f>
        <v>4</v>
      </c>
      <c r="BJ7" s="2"/>
      <c r="BK7" s="4"/>
    </row>
    <row r="8" spans="2:63" s="37" customFormat="1" ht="63" x14ac:dyDescent="0.25">
      <c r="B8" s="36"/>
      <c r="C8" s="41" t="s">
        <v>181</v>
      </c>
      <c r="D8" s="1076" t="s">
        <v>353</v>
      </c>
      <c r="E8" s="42" t="s">
        <v>169</v>
      </c>
      <c r="F8" s="42" t="s">
        <v>102</v>
      </c>
      <c r="G8" s="42" t="s">
        <v>175</v>
      </c>
      <c r="H8" s="42" t="s">
        <v>192</v>
      </c>
      <c r="I8" s="42" t="s">
        <v>207</v>
      </c>
      <c r="J8" s="42" t="s">
        <v>128</v>
      </c>
      <c r="K8" s="42" t="s">
        <v>315</v>
      </c>
      <c r="L8" s="42" t="s">
        <v>104</v>
      </c>
      <c r="M8" s="42" t="s">
        <v>103</v>
      </c>
      <c r="N8" s="42" t="s">
        <v>121</v>
      </c>
      <c r="O8" s="42" t="s">
        <v>131</v>
      </c>
      <c r="P8" s="42" t="s">
        <v>191</v>
      </c>
      <c r="Q8" s="42" t="s">
        <v>239</v>
      </c>
      <c r="R8" s="42" t="s">
        <v>141</v>
      </c>
      <c r="S8" s="42" t="s">
        <v>105</v>
      </c>
      <c r="T8" s="42" t="s">
        <v>235</v>
      </c>
      <c r="U8" s="42" t="s">
        <v>106</v>
      </c>
      <c r="V8" s="42" t="s">
        <v>107</v>
      </c>
      <c r="W8" s="42" t="s">
        <v>108</v>
      </c>
      <c r="X8" s="42" t="s">
        <v>145</v>
      </c>
      <c r="Y8" s="42" t="s">
        <v>127</v>
      </c>
      <c r="Z8" s="42" t="s">
        <v>130</v>
      </c>
      <c r="AA8" s="42" t="s">
        <v>170</v>
      </c>
      <c r="AB8" s="43" t="s">
        <v>109</v>
      </c>
      <c r="AC8" s="43" t="s">
        <v>110</v>
      </c>
      <c r="AD8" s="43" t="s">
        <v>373</v>
      </c>
      <c r="AE8" s="43" t="s">
        <v>231</v>
      </c>
      <c r="AF8" s="43" t="s">
        <v>345</v>
      </c>
      <c r="AG8" s="43" t="s">
        <v>111</v>
      </c>
      <c r="AH8" s="43" t="s">
        <v>144</v>
      </c>
      <c r="AI8" s="43" t="s">
        <v>167</v>
      </c>
      <c r="AJ8" s="43" t="s">
        <v>112</v>
      </c>
      <c r="AK8" s="43" t="s">
        <v>208</v>
      </c>
      <c r="AL8" s="43" t="s">
        <v>240</v>
      </c>
      <c r="AM8" s="43" t="s">
        <v>196</v>
      </c>
      <c r="AN8" s="43" t="s">
        <v>113</v>
      </c>
      <c r="AO8" s="43" t="s">
        <v>129</v>
      </c>
      <c r="AP8" s="43" t="s">
        <v>241</v>
      </c>
      <c r="AQ8" s="43" t="s">
        <v>312</v>
      </c>
      <c r="AR8" s="43" t="s">
        <v>226</v>
      </c>
      <c r="AS8" s="43" t="s">
        <v>193</v>
      </c>
      <c r="AT8" s="43" t="s">
        <v>143</v>
      </c>
      <c r="AU8" s="43" t="s">
        <v>286</v>
      </c>
      <c r="AV8" s="43" t="s">
        <v>248</v>
      </c>
      <c r="AW8" s="43" t="s">
        <v>234</v>
      </c>
      <c r="AX8" s="43" t="s">
        <v>114</v>
      </c>
      <c r="AY8" s="43" t="s">
        <v>135</v>
      </c>
      <c r="AZ8" s="43" t="s">
        <v>115</v>
      </c>
      <c r="BA8" s="43" t="s">
        <v>179</v>
      </c>
      <c r="BB8" s="43" t="s">
        <v>116</v>
      </c>
      <c r="BC8" s="43" t="s">
        <v>194</v>
      </c>
      <c r="BD8" s="43" t="s">
        <v>117</v>
      </c>
      <c r="BE8" s="43" t="s">
        <v>178</v>
      </c>
      <c r="BF8" s="47" t="s">
        <v>118</v>
      </c>
      <c r="BG8" s="47" t="s">
        <v>242</v>
      </c>
      <c r="BH8" s="44" t="s">
        <v>195</v>
      </c>
      <c r="BI8" s="44" t="s">
        <v>279</v>
      </c>
      <c r="BK8" s="45"/>
    </row>
    <row r="9" spans="2:63" ht="11.1" customHeight="1" x14ac:dyDescent="0.2">
      <c r="B9" s="20" t="s">
        <v>181</v>
      </c>
      <c r="C9" s="13" t="str">
        <f t="array" ref="C9">SUM((G=C$8)*(P=$B9))&amp;" - "&amp;SUM((G=$B9)*(P=C$8))</f>
        <v>0 - 0</v>
      </c>
      <c r="D9" s="35" t="str">
        <f t="array" ref="D9">SUM((G=D$8)*(P=$B9))&amp;" - "&amp;SUM((G=$B9)*(P=D$8))</f>
        <v>0 - 0</v>
      </c>
      <c r="E9" s="35" t="str">
        <f t="array" ref="E9">SUM((G=E$8)*(P=$B9))&amp;" - "&amp;SUM((G=$B9)*(P=E$8))</f>
        <v>0 - 0</v>
      </c>
      <c r="F9" s="12" t="str">
        <f t="array" ref="F9">SUM((G=F$8)*(P=$B9))&amp;" - "&amp;SUM((G=$B9)*(P=F$8))</f>
        <v>0 - 0</v>
      </c>
      <c r="G9" s="12" t="str">
        <f t="array" ref="G9">SUM((G=G$8)*(P=$B9))&amp;" - "&amp;SUM((G=$B9)*(P=G$8))</f>
        <v>0 - 0</v>
      </c>
      <c r="H9" s="12" t="str">
        <f t="array" ref="H9">SUM((G=H$8)*(P=$B9))&amp;" - "&amp;SUM((G=$B9)*(P=H$8))</f>
        <v>0 - 0</v>
      </c>
      <c r="I9" s="12" t="str">
        <f t="array" ref="I9">SUM((G=I$8)*(P=$B9))&amp;" - "&amp;SUM((G=$B9)*(P=I$8))</f>
        <v>0 - 0</v>
      </c>
      <c r="J9" s="12" t="str">
        <f t="array" ref="J9">SUM((G=J$8)*(P=$B9))&amp;" - "&amp;SUM((G=$B9)*(P=J$8))</f>
        <v>0 - 0</v>
      </c>
      <c r="K9" s="12" t="str">
        <f t="array" ref="K9">SUM((G=K$8)*(P=$B9))&amp;" - "&amp;SUM((G=$B9)*(P=K$8))</f>
        <v>0 - 0</v>
      </c>
      <c r="L9" s="12" t="str">
        <f t="array" ref="L9">SUM((G=L$8)*(P=$B9))&amp;" - "&amp;SUM((G=$B9)*(P=L$8))</f>
        <v>0 - 0</v>
      </c>
      <c r="M9" s="12" t="str">
        <f t="array" ref="M9">SUM((G=M$8)*(P=$B9))&amp;" - "&amp;SUM((G=$B9)*(P=M$8))</f>
        <v>0 - 0</v>
      </c>
      <c r="N9" s="12" t="str">
        <f t="array" ref="N9">SUM((G=N$8)*(P=$B9))&amp;" - "&amp;SUM((G=$B9)*(P=N$8))</f>
        <v>0 - 0</v>
      </c>
      <c r="O9" s="12" t="str">
        <f t="array" ref="O9">SUM((G=O$8)*(P=$B9))&amp;" - "&amp;SUM((G=$B9)*(P=O$8))</f>
        <v>0 - 0</v>
      </c>
      <c r="P9" s="12" t="str">
        <f t="array" ref="P9">SUM((G=P$8)*(P=$B9))&amp;" - "&amp;SUM((G=$B9)*(P=P$8))</f>
        <v>1 - 0</v>
      </c>
      <c r="Q9" s="12" t="str">
        <f t="array" ref="Q9">SUM((G=Q$8)*(P=$B9))&amp;" - "&amp;SUM((G=$B9)*(P=Q$8))</f>
        <v>0 - 0</v>
      </c>
      <c r="R9" s="12" t="str">
        <f t="array" ref="R9">SUM((G=R$8)*(P=$B9))&amp;" - "&amp;SUM((G=$B9)*(P=R$8))</f>
        <v>0 - 0</v>
      </c>
      <c r="S9" s="12" t="str">
        <f t="array" ref="S9">SUM((G=S$8)*(P=$B9))&amp;" - "&amp;SUM((G=$B9)*(P=S$8))</f>
        <v>0 - 0</v>
      </c>
      <c r="T9" s="12" t="str">
        <f t="array" ref="T9">SUM((G=T$8)*(P=$B9))&amp;" - "&amp;SUM((G=$B9)*(P=T$8))</f>
        <v>0 - 0</v>
      </c>
      <c r="U9" s="12" t="str">
        <f t="array" ref="U9">SUM((G=U$8)*(P=$B9))&amp;" - "&amp;SUM((G=$B9)*(P=U$8))</f>
        <v>0 - 0</v>
      </c>
      <c r="V9" s="12" t="str">
        <f t="array" ref="V9">SUM((G=V$8)*(P=$B9))&amp;" - "&amp;SUM((G=$B9)*(P=V$8))</f>
        <v>0 - 0</v>
      </c>
      <c r="W9" s="12" t="str">
        <f t="array" ref="W9">SUM((G=W$8)*(P=$B9))&amp;" - "&amp;SUM((G=$B9)*(P=W$8))</f>
        <v>0 - 0</v>
      </c>
      <c r="X9" s="12" t="str">
        <f t="array" ref="X9">SUM((G=X$8)*(P=$B9))&amp;" - "&amp;SUM((G=$B9)*(P=X$8))</f>
        <v>0 - 0</v>
      </c>
      <c r="Y9" s="12" t="str">
        <f t="array" ref="Y9">SUM((G=Y$8)*(P=$B9))&amp;" - "&amp;SUM((G=$B9)*(P=Y$8))</f>
        <v>0 - 0</v>
      </c>
      <c r="Z9" s="12" t="str">
        <f t="array" ref="Z9">SUM((G=Z$8)*(P=$B9))&amp;" - "&amp;SUM((G=$B9)*(P=Z$8))</f>
        <v>0 - 0</v>
      </c>
      <c r="AA9" s="12" t="str">
        <f t="array" ref="AA9">SUM((G=AA$8)*(P=$B9))&amp;" - "&amp;SUM((G=$B9)*(P=AA$8))</f>
        <v>1 - 0</v>
      </c>
      <c r="AB9" s="12" t="str">
        <f t="array" ref="AB9">SUM((G=AB$8)*(P=$B9))&amp;" - "&amp;SUM((G=$B9)*(P=AB$8))</f>
        <v>0 - 0</v>
      </c>
      <c r="AC9" s="12" t="str">
        <f t="array" ref="AC9">SUM((G=AC$8)*(P=$B9))&amp;" - "&amp;SUM((G=$B9)*(P=AC$8))</f>
        <v>0 - 0</v>
      </c>
      <c r="AD9" s="12" t="str">
        <f t="array" ref="AD9">SUM((G=AD$8)*(P=$B9))&amp;" - "&amp;SUM((G=$B9)*(P=AD$8))</f>
        <v>0 - 0</v>
      </c>
      <c r="AE9" s="12" t="str">
        <f t="array" ref="AE9">SUM((G=AE$8)*(P=$B9))&amp;" - "&amp;SUM((G=$B9)*(P=AE$8))</f>
        <v>0 - 0</v>
      </c>
      <c r="AF9" s="12" t="str">
        <f t="array" ref="AF9">SUM((G=AF$8)*(P=$B9))&amp;" - "&amp;SUM((G=$B9)*(P=AF$8))</f>
        <v>0 - 0</v>
      </c>
      <c r="AG9" s="12" t="str">
        <f t="array" ref="AG9">SUM((G=AG$8)*(P=$B9))&amp;" - "&amp;SUM((G=$B9)*(P=AG$8))</f>
        <v>0 - 0</v>
      </c>
      <c r="AH9" s="12" t="str">
        <f t="array" ref="AH9">SUM((G=AH$8)*(P=$B9))&amp;" - "&amp;SUM((G=$B9)*(P=AH$8))</f>
        <v>0 - 0</v>
      </c>
      <c r="AI9" s="12" t="str">
        <f t="array" ref="AI9">SUM((G=AI$8)*(P=$B9))&amp;" - "&amp;SUM((G=$B9)*(P=AI$8))</f>
        <v>0 - 0</v>
      </c>
      <c r="AJ9" s="12" t="str">
        <f t="array" ref="AJ9">SUM((G=AJ$8)*(P=$B9))&amp;" - "&amp;SUM((G=$B9)*(P=AJ$8))</f>
        <v>0 - 0</v>
      </c>
      <c r="AK9" s="12" t="str">
        <f t="array" ref="AK9">SUM((G=AK$8)*(P=$B9))&amp;" - "&amp;SUM((G=$B9)*(P=AK$8))</f>
        <v>0 - 0</v>
      </c>
      <c r="AL9" s="12" t="str">
        <f t="array" ref="AL9">SUM((G=AL$8)*(P=$B9))&amp;" - "&amp;SUM((G=$B9)*(P=AL$8))</f>
        <v>0 - 0</v>
      </c>
      <c r="AM9" s="12" t="str">
        <f t="array" ref="AM9">SUM((G=AM$8)*(P=$B9))&amp;" - "&amp;SUM((G=$B9)*(P=AM$8))</f>
        <v>0 - 0</v>
      </c>
      <c r="AN9" s="12" t="str">
        <f t="array" ref="AN9">SUM((G=AN$8)*(P=$B9))&amp;" - "&amp;SUM((G=$B9)*(P=AN$8))</f>
        <v>0 - 0</v>
      </c>
      <c r="AO9" s="12" t="str">
        <f t="array" ref="AO9">SUM((G=AO$8)*(P=$B9))&amp;" - "&amp;SUM((G=$B9)*(P=AO$8))</f>
        <v>0 - 0</v>
      </c>
      <c r="AP9" s="12" t="str">
        <f t="array" ref="AP9">SUM((G=AP$8)*(P=$B9))&amp;" - "&amp;SUM((G=$B9)*(P=AP$8))</f>
        <v>0 - 0</v>
      </c>
      <c r="AQ9" s="12" t="str">
        <f t="array" ref="AQ9">SUM((G=AQ$8)*(P=$B9))&amp;" - "&amp;SUM((G=$B9)*(P=AQ$8))</f>
        <v>0 - 0</v>
      </c>
      <c r="AR9" s="12" t="str">
        <f t="array" ref="AR9">SUM((G=AR$8)*(P=$B9))&amp;" - "&amp;SUM((G=$B9)*(P=AR$8))</f>
        <v>0 - 0</v>
      </c>
      <c r="AS9" s="12" t="str">
        <f t="array" ref="AS9">SUM((G=AS$8)*(P=$B9))&amp;" - "&amp;SUM((G=$B9)*(P=AS$8))</f>
        <v>0 - 0</v>
      </c>
      <c r="AT9" s="12" t="str">
        <f t="array" ref="AT9">SUM((G=AT$8)*(P=$B9))&amp;" - "&amp;SUM((G=$B9)*(P=AT$8))</f>
        <v>0 - 0</v>
      </c>
      <c r="AU9" s="12" t="str">
        <f t="array" ref="AU9">SUM((G=AU$8)*(P=$B9))&amp;" - "&amp;SUM((G=$B9)*(P=AU$8))</f>
        <v>0 - 0</v>
      </c>
      <c r="AV9" s="12" t="str">
        <f t="array" ref="AV9">SUM((G=AV$8)*(P=$B9))&amp;" - "&amp;SUM((G=$B9)*(P=AV$8))</f>
        <v>0 - 0</v>
      </c>
      <c r="AW9" s="12" t="str">
        <f t="array" ref="AW9">SUM((G=AW$8)*(P=$B9))&amp;" - "&amp;SUM((G=$B9)*(P=AW$8))</f>
        <v>0 - 0</v>
      </c>
      <c r="AX9" s="12" t="str">
        <f t="array" ref="AX9">SUM((G=AX$8)*(P=$B9))&amp;" - "&amp;SUM((G=$B9)*(P=AX$8))</f>
        <v>0 - 0</v>
      </c>
      <c r="AY9" s="12" t="str">
        <f t="array" ref="AY9">SUM((G=AY$8)*(P=$B9))&amp;" - "&amp;SUM((G=$B9)*(P=AY$8))</f>
        <v>0 - 0</v>
      </c>
      <c r="AZ9" s="12" t="str">
        <f t="array" ref="AZ9">SUM((G=AZ$8)*(P=$B9))&amp;" - "&amp;SUM((G=$B9)*(P=AZ$8))</f>
        <v>0 - 0</v>
      </c>
      <c r="BA9" s="12" t="str">
        <f t="array" ref="BA9">SUM((G=BA$8)*(P=$B9))&amp;" - "&amp;SUM((G=$B9)*(P=BA$8))</f>
        <v>0 - 0</v>
      </c>
      <c r="BB9" s="12" t="str">
        <f t="array" ref="BB9">SUM((G=BB$8)*(P=$B9))&amp;" - "&amp;SUM((G=$B9)*(P=BB$8))</f>
        <v>0 - 0</v>
      </c>
      <c r="BC9" s="12" t="str">
        <f t="array" ref="BC9">SUM((G=BC$8)*(P=$B9))&amp;" - "&amp;SUM((G=$B9)*(P=BC$8))</f>
        <v>0 - 0</v>
      </c>
      <c r="BD9" s="12" t="str">
        <f t="array" ref="BD9">SUM((G=BD$8)*(P=$B9))&amp;" - "&amp;SUM((G=$B9)*(P=BD$8))</f>
        <v>0 - 0</v>
      </c>
      <c r="BE9" s="12" t="str">
        <f t="array" ref="BE9">SUM((G=BE$8)*(P=$B9))&amp;" - "&amp;SUM((G=$B9)*(P=BE$8))</f>
        <v>0 - 0</v>
      </c>
      <c r="BF9" s="12" t="str">
        <f t="array" ref="BF9">SUM((G=BF$8)*(P=$B9))&amp;" - "&amp;SUM((G=$B9)*(P=BF$8))</f>
        <v>0 - 0</v>
      </c>
      <c r="BG9" s="12" t="str">
        <f t="array" ref="BG9">SUM((G=BG$8)*(P=$B9))&amp;" - "&amp;SUM((G=$B9)*(P=BG$8))</f>
        <v>0 - 0</v>
      </c>
      <c r="BH9" s="25" t="str">
        <f t="array" ref="BH9">SUM((G=BH$8)*(P=$B9))&amp;" - "&amp;SUM((G=$B9)*(P=BH$8))</f>
        <v>0 - 0</v>
      </c>
      <c r="BI9" s="25" t="str">
        <f t="array" ref="BI9">SUM((G=BI$8)*(P=$B9))&amp;" - "&amp;SUM((G=$B9)*(P=BI$8))</f>
        <v>0 - 0</v>
      </c>
      <c r="BJ9" s="20" t="str">
        <f>B9</f>
        <v>ANGELIQUE</v>
      </c>
      <c r="BK9" s="15"/>
    </row>
    <row r="10" spans="2:63" ht="11.1" customHeight="1" x14ac:dyDescent="0.2">
      <c r="B10" s="21" t="s">
        <v>353</v>
      </c>
      <c r="C10" s="13" t="str">
        <f t="array" ref="C10">SUM((G=C$8)*(P=$B10))&amp;" - "&amp;SUM((G=$B10)*(P=C$8))</f>
        <v>0 - 0</v>
      </c>
      <c r="D10" s="35" t="str">
        <f t="array" ref="D10">SUM((G=D$8)*(P=$B10))&amp;" - "&amp;SUM((G=$B10)*(P=D$8))</f>
        <v>0 - 0</v>
      </c>
      <c r="E10" s="35" t="str">
        <f t="array" ref="E10">SUM((G=E$8)*(P=$B10))&amp;" - "&amp;SUM((G=$B10)*(P=E$8))</f>
        <v>0 - 0</v>
      </c>
      <c r="F10" s="12" t="str">
        <f t="array" ref="F10">SUM((G=F$8)*(P=$B10))&amp;" - "&amp;SUM((G=$B10)*(P=F$8))</f>
        <v>0 - 0</v>
      </c>
      <c r="G10" s="12" t="str">
        <f t="array" ref="G10">SUM((G=G$8)*(P=$B10))&amp;" - "&amp;SUM((G=$B10)*(P=G$8))</f>
        <v>0 - 0</v>
      </c>
      <c r="H10" s="12" t="str">
        <f t="array" ref="H10">SUM((G=H$8)*(P=$B10))&amp;" - "&amp;SUM((G=$B10)*(P=H$8))</f>
        <v>0 - 0</v>
      </c>
      <c r="I10" s="12" t="str">
        <f t="array" ref="I10">SUM((G=I$8)*(P=$B10))&amp;" - "&amp;SUM((G=$B10)*(P=I$8))</f>
        <v>0 - 0</v>
      </c>
      <c r="J10" s="12" t="str">
        <f t="array" ref="J10">SUM((G=J$8)*(P=$B10))&amp;" - "&amp;SUM((G=$B10)*(P=J$8))</f>
        <v>0 - 0</v>
      </c>
      <c r="K10" s="12" t="str">
        <f t="array" ref="K10">SUM((G=K$8)*(P=$B10))&amp;" - "&amp;SUM((G=$B10)*(P=K$8))</f>
        <v>0 - 0</v>
      </c>
      <c r="L10" s="12" t="str">
        <f t="array" ref="L10">SUM((G=L$8)*(P=$B10))&amp;" - "&amp;SUM((G=$B10)*(P=L$8))</f>
        <v>0 - 0</v>
      </c>
      <c r="M10" s="12" t="str">
        <f t="array" ref="M10">SUM((G=M$8)*(P=$B10))&amp;" - "&amp;SUM((G=$B10)*(P=M$8))</f>
        <v>0 - 0</v>
      </c>
      <c r="N10" s="12" t="str">
        <f t="array" ref="N10">SUM((G=N$8)*(P=$B10))&amp;" - "&amp;SUM((G=$B10)*(P=N$8))</f>
        <v>0 - 0</v>
      </c>
      <c r="O10" s="12" t="str">
        <f t="array" ref="O10">SUM((G=O$8)*(P=$B10))&amp;" - "&amp;SUM((G=$B10)*(P=O$8))</f>
        <v>0 - 0</v>
      </c>
      <c r="P10" s="12" t="str">
        <f t="array" ref="P10">SUM((G=P$8)*(P=$B10))&amp;" - "&amp;SUM((G=$B10)*(P=P$8))</f>
        <v>0 - 0</v>
      </c>
      <c r="Q10" s="12" t="str">
        <f t="array" ref="Q10">SUM((G=Q$8)*(P=$B10))&amp;" - "&amp;SUM((G=$B10)*(P=Q$8))</f>
        <v>0 - 0</v>
      </c>
      <c r="R10" s="12" t="str">
        <f t="array" ref="R10">SUM((G=R$8)*(P=$B10))&amp;" - "&amp;SUM((G=$B10)*(P=R$8))</f>
        <v>0 - 0</v>
      </c>
      <c r="S10" s="12" t="str">
        <f t="array" ref="S10">SUM((G=S$8)*(P=$B10))&amp;" - "&amp;SUM((G=$B10)*(P=S$8))</f>
        <v>0 - 0</v>
      </c>
      <c r="T10" s="12" t="str">
        <f t="array" ref="T10">SUM((G=T$8)*(P=$B10))&amp;" - "&amp;SUM((G=$B10)*(P=T$8))</f>
        <v>0 - 1</v>
      </c>
      <c r="U10" s="12" t="str">
        <f t="array" ref="U10">SUM((G=U$8)*(P=$B10))&amp;" - "&amp;SUM((G=$B10)*(P=U$8))</f>
        <v>0 - 0</v>
      </c>
      <c r="V10" s="12" t="str">
        <f t="array" ref="V10">SUM((G=V$8)*(P=$B10))&amp;" - "&amp;SUM((G=$B10)*(P=V$8))</f>
        <v>0 - 0</v>
      </c>
      <c r="W10" s="12" t="str">
        <f t="array" ref="W10">SUM((G=W$8)*(P=$B10))&amp;" - "&amp;SUM((G=$B10)*(P=W$8))</f>
        <v>1 - 0</v>
      </c>
      <c r="X10" s="12" t="str">
        <f t="array" ref="X10">SUM((G=X$8)*(P=$B10))&amp;" - "&amp;SUM((G=$B10)*(P=X$8))</f>
        <v>0 - 0</v>
      </c>
      <c r="Y10" s="12" t="str">
        <f t="array" ref="Y10">SUM((G=Y$8)*(P=$B10))&amp;" - "&amp;SUM((G=$B10)*(P=Y$8))</f>
        <v>0 - 0</v>
      </c>
      <c r="Z10" s="12" t="str">
        <f t="array" ref="Z10">SUM((G=Z$8)*(P=$B10))&amp;" - "&amp;SUM((G=$B10)*(P=Z$8))</f>
        <v>0 - 0</v>
      </c>
      <c r="AA10" s="12" t="str">
        <f t="array" ref="AA10">SUM((G=AA$8)*(P=$B10))&amp;" - "&amp;SUM((G=$B10)*(P=AA$8))</f>
        <v>0 - 0</v>
      </c>
      <c r="AB10" s="12" t="str">
        <f t="array" ref="AB10">SUM((G=AB$8)*(P=$B10))&amp;" - "&amp;SUM((G=$B10)*(P=AB$8))</f>
        <v>0 - 0</v>
      </c>
      <c r="AC10" s="12" t="str">
        <f t="array" ref="AC10">SUM((G=AC$8)*(P=$B10))&amp;" - "&amp;SUM((G=$B10)*(P=AC$8))</f>
        <v>0 - 0</v>
      </c>
      <c r="AD10" s="12" t="str">
        <f t="array" ref="AD10">SUM((G=AD$8)*(P=$B10))&amp;" - "&amp;SUM((G=$B10)*(P=AD$8))</f>
        <v>0 - 0</v>
      </c>
      <c r="AE10" s="12" t="str">
        <f t="array" ref="AE10">SUM((G=AE$8)*(P=$B10))&amp;" - "&amp;SUM((G=$B10)*(P=AE$8))</f>
        <v>0 - 0</v>
      </c>
      <c r="AF10" s="12" t="str">
        <f t="array" ref="AF10">SUM((G=AF$8)*(P=$B10))&amp;" - "&amp;SUM((G=$B10)*(P=AF$8))</f>
        <v>0 - 0</v>
      </c>
      <c r="AG10" s="12" t="str">
        <f t="array" ref="AG10">SUM((G=AG$8)*(P=$B10))&amp;" - "&amp;SUM((G=$B10)*(P=AG$8))</f>
        <v>0 - 0</v>
      </c>
      <c r="AH10" s="12" t="str">
        <f t="array" ref="AH10">SUM((G=AH$8)*(P=$B10))&amp;" - "&amp;SUM((G=$B10)*(P=AH$8))</f>
        <v>0 - 0</v>
      </c>
      <c r="AI10" s="12" t="str">
        <f t="array" ref="AI10">SUM((G=AI$8)*(P=$B10))&amp;" - "&amp;SUM((G=$B10)*(P=AI$8))</f>
        <v>0 - 0</v>
      </c>
      <c r="AJ10" s="12" t="str">
        <f t="array" ref="AJ10">SUM((G=AJ$8)*(P=$B10))&amp;" - "&amp;SUM((G=$B10)*(P=AJ$8))</f>
        <v>0 - 0</v>
      </c>
      <c r="AK10" s="12" t="str">
        <f t="array" ref="AK10">SUM((G=AK$8)*(P=$B10))&amp;" - "&amp;SUM((G=$B10)*(P=AK$8))</f>
        <v>0 - 0</v>
      </c>
      <c r="AL10" s="12" t="str">
        <f t="array" ref="AL10">SUM((G=AL$8)*(P=$B10))&amp;" - "&amp;SUM((G=$B10)*(P=AL$8))</f>
        <v>0 - 1</v>
      </c>
      <c r="AM10" s="12" t="str">
        <f t="array" ref="AM10">SUM((G=AM$8)*(P=$B10))&amp;" - "&amp;SUM((G=$B10)*(P=AM$8))</f>
        <v>0 - 0</v>
      </c>
      <c r="AN10" s="12" t="str">
        <f t="array" ref="AN10">SUM((G=AN$8)*(P=$B10))&amp;" - "&amp;SUM((G=$B10)*(P=AN$8))</f>
        <v>0 - 0</v>
      </c>
      <c r="AO10" s="12" t="str">
        <f t="array" ref="AO10">SUM((G=AO$8)*(P=$B10))&amp;" - "&amp;SUM((G=$B10)*(P=AO$8))</f>
        <v>0 - 0</v>
      </c>
      <c r="AP10" s="12" t="str">
        <f t="array" ref="AP10">SUM((G=AP$8)*(P=$B10))&amp;" - "&amp;SUM((G=$B10)*(P=AP$8))</f>
        <v>0 - 0</v>
      </c>
      <c r="AQ10" s="12" t="str">
        <f t="array" ref="AQ10">SUM((G=AQ$8)*(P=$B10))&amp;" - "&amp;SUM((G=$B10)*(P=AQ$8))</f>
        <v>0 - 0</v>
      </c>
      <c r="AR10" s="12" t="str">
        <f t="array" ref="AR10">SUM((G=AR$8)*(P=$B10))&amp;" - "&amp;SUM((G=$B10)*(P=AR$8))</f>
        <v>0 - 0</v>
      </c>
      <c r="AS10" s="12" t="str">
        <f t="array" ref="AS10">SUM((G=AS$8)*(P=$B10))&amp;" - "&amp;SUM((G=$B10)*(P=AS$8))</f>
        <v>0 - 0</v>
      </c>
      <c r="AT10" s="12" t="str">
        <f t="array" ref="AT10">SUM((G=AT$8)*(P=$B10))&amp;" - "&amp;SUM((G=$B10)*(P=AT$8))</f>
        <v>0 - 0</v>
      </c>
      <c r="AU10" s="12" t="str">
        <f t="array" ref="AU10">SUM((G=AU$8)*(P=$B10))&amp;" - "&amp;SUM((G=$B10)*(P=AU$8))</f>
        <v>0 - 0</v>
      </c>
      <c r="AV10" s="12" t="str">
        <f t="array" ref="AV10">SUM((G=AV$8)*(P=$B10))&amp;" - "&amp;SUM((G=$B10)*(P=AV$8))</f>
        <v>0 - 0</v>
      </c>
      <c r="AW10" s="12" t="str">
        <f t="array" ref="AW10">SUM((G=AW$8)*(P=$B10))&amp;" - "&amp;SUM((G=$B10)*(P=AW$8))</f>
        <v>0 - 0</v>
      </c>
      <c r="AX10" s="12" t="str">
        <f t="array" ref="AX10">SUM((G=AX$8)*(P=$B10))&amp;" - "&amp;SUM((G=$B10)*(P=AX$8))</f>
        <v>0 - 0</v>
      </c>
      <c r="AY10" s="12" t="str">
        <f t="array" ref="AY10">SUM((G=AY$8)*(P=$B10))&amp;" - "&amp;SUM((G=$B10)*(P=AY$8))</f>
        <v>0 - 0</v>
      </c>
      <c r="AZ10" s="12" t="str">
        <f t="array" ref="AZ10">SUM((G=AZ$8)*(P=$B10))&amp;" - "&amp;SUM((G=$B10)*(P=AZ$8))</f>
        <v>0 - 0</v>
      </c>
      <c r="BA10" s="12" t="str">
        <f t="array" ref="BA10">SUM((G=BA$8)*(P=$B10))&amp;" - "&amp;SUM((G=$B10)*(P=BA$8))</f>
        <v>1 - 0</v>
      </c>
      <c r="BB10" s="12" t="str">
        <f t="array" ref="BB10">SUM((G=BB$8)*(P=$B10))&amp;" - "&amp;SUM((G=$B10)*(P=BB$8))</f>
        <v>0 - 0</v>
      </c>
      <c r="BC10" s="12" t="str">
        <f t="array" ref="BC10">SUM((G=BC$8)*(P=$B10))&amp;" - "&amp;SUM((G=$B10)*(P=BC$8))</f>
        <v>0 - 0</v>
      </c>
      <c r="BD10" s="12" t="str">
        <f t="array" ref="BD10">SUM((G=BD$8)*(P=$B10))&amp;" - "&amp;SUM((G=$B10)*(P=BD$8))</f>
        <v>0 - 0</v>
      </c>
      <c r="BE10" s="12" t="str">
        <f t="array" ref="BE10">SUM((G=BE$8)*(P=$B10))&amp;" - "&amp;SUM((G=$B10)*(P=BE$8))</f>
        <v>0 - 0</v>
      </c>
      <c r="BF10" s="12" t="str">
        <f t="array" ref="BF10">SUM((G=BF$8)*(P=$B10))&amp;" - "&amp;SUM((G=$B10)*(P=BF$8))</f>
        <v>0 - 0</v>
      </c>
      <c r="BG10" s="12" t="str">
        <f t="array" ref="BG10">SUM((G=BG$8)*(P=$B10))&amp;" - "&amp;SUM((G=$B10)*(P=BG$8))</f>
        <v>0 - 0</v>
      </c>
      <c r="BH10" s="25" t="str">
        <f t="array" ref="BH10">SUM((G=BH$8)*(P=$B10))&amp;" - "&amp;SUM((G=$B10)*(P=BH$8))</f>
        <v>0 - 0</v>
      </c>
      <c r="BI10" s="25" t="str">
        <f t="array" ref="BI10">SUM((G=BI$8)*(P=$B10))&amp;" - "&amp;SUM((G=$B10)*(P=BI$8))</f>
        <v>0 - 0</v>
      </c>
      <c r="BJ10" s="21" t="str">
        <f>B10</f>
        <v>ARNAUD E.</v>
      </c>
      <c r="BK10" s="15"/>
    </row>
    <row r="11" spans="2:63" ht="11.1" customHeight="1" x14ac:dyDescent="0.2">
      <c r="B11" s="21" t="s">
        <v>169</v>
      </c>
      <c r="C11" s="13" t="str">
        <f t="array" ref="C11">SUM((G=C$8)*(P=$B11))&amp;" - "&amp;SUM((G=$B11)*(P=C$8))</f>
        <v>0 - 0</v>
      </c>
      <c r="D11" s="35" t="str">
        <f t="array" ref="D11">SUM((G=D$8)*(P=$B11))&amp;" - "&amp;SUM((G=$B11)*(P=D$8))</f>
        <v>0 - 0</v>
      </c>
      <c r="E11" s="35" t="str">
        <f t="array" ref="E11">SUM((G=E$8)*(P=$B11))&amp;" - "&amp;SUM((G=$B11)*(P=E$8))</f>
        <v>0 - 0</v>
      </c>
      <c r="F11" s="12" t="str">
        <f t="array" ref="F11">SUM((G=F$8)*(P=$B11))&amp;" - "&amp;SUM((G=$B11)*(P=F$8))</f>
        <v>0 - 0</v>
      </c>
      <c r="G11" s="12" t="str">
        <f t="array" ref="G11">SUM((G=G$8)*(P=$B11))&amp;" - "&amp;SUM((G=$B11)*(P=G$8))</f>
        <v>0 - 0</v>
      </c>
      <c r="H11" s="12" t="str">
        <f t="array" ref="H11">SUM((G=H$8)*(P=$B11))&amp;" - "&amp;SUM((G=$B11)*(P=H$8))</f>
        <v>0 - 0</v>
      </c>
      <c r="I11" s="12" t="str">
        <f t="array" ref="I11">SUM((G=I$8)*(P=$B11))&amp;" - "&amp;SUM((G=$B11)*(P=I$8))</f>
        <v>0 - 0</v>
      </c>
      <c r="J11" s="12" t="str">
        <f t="array" ref="J11">SUM((G=J$8)*(P=$B11))&amp;" - "&amp;SUM((G=$B11)*(P=J$8))</f>
        <v>0 - 0</v>
      </c>
      <c r="K11" s="12" t="str">
        <f t="array" ref="K11">SUM((G=K$8)*(P=$B11))&amp;" - "&amp;SUM((G=$B11)*(P=K$8))</f>
        <v>0 - 0</v>
      </c>
      <c r="L11" s="12" t="str">
        <f t="array" ref="L11">SUM((G=L$8)*(P=$B11))&amp;" - "&amp;SUM((G=$B11)*(P=L$8))</f>
        <v>0 - 0</v>
      </c>
      <c r="M11" s="12" t="str">
        <f t="array" ref="M11">SUM((G=M$8)*(P=$B11))&amp;" - "&amp;SUM((G=$B11)*(P=M$8))</f>
        <v>0 - 0</v>
      </c>
      <c r="N11" s="12" t="str">
        <f t="array" ref="N11">SUM((G=N$8)*(P=$B11))&amp;" - "&amp;SUM((G=$B11)*(P=N$8))</f>
        <v>0 - 0</v>
      </c>
      <c r="O11" s="12" t="str">
        <f t="array" ref="O11">SUM((G=O$8)*(P=$B11))&amp;" - "&amp;SUM((G=$B11)*(P=O$8))</f>
        <v>0 - 0</v>
      </c>
      <c r="P11" s="12" t="str">
        <f t="array" ref="P11">SUM((G=P$8)*(P=$B11))&amp;" - "&amp;SUM((G=$B11)*(P=P$8))</f>
        <v>0 - 0</v>
      </c>
      <c r="Q11" s="12" t="str">
        <f t="array" ref="Q11">SUM((G=Q$8)*(P=$B11))&amp;" - "&amp;SUM((G=$B11)*(P=Q$8))</f>
        <v>0 - 0</v>
      </c>
      <c r="R11" s="12" t="str">
        <f t="array" ref="R11">SUM((G=R$8)*(P=$B11))&amp;" - "&amp;SUM((G=$B11)*(P=R$8))</f>
        <v>0 - 0</v>
      </c>
      <c r="S11" s="12" t="str">
        <f t="array" ref="S11">SUM((G=S$8)*(P=$B11))&amp;" - "&amp;SUM((G=$B11)*(P=S$8))</f>
        <v>0 - 0</v>
      </c>
      <c r="T11" s="12" t="str">
        <f t="array" ref="T11">SUM((G=T$8)*(P=$B11))&amp;" - "&amp;SUM((G=$B11)*(P=T$8))</f>
        <v>0 - 0</v>
      </c>
      <c r="U11" s="12" t="str">
        <f t="array" ref="U11">SUM((G=U$8)*(P=$B11))&amp;" - "&amp;SUM((G=$B11)*(P=U$8))</f>
        <v>1 - 0</v>
      </c>
      <c r="V11" s="12" t="str">
        <f t="array" ref="V11">SUM((G=V$8)*(P=$B11))&amp;" - "&amp;SUM((G=$B11)*(P=V$8))</f>
        <v>0 - 0</v>
      </c>
      <c r="W11" s="12" t="str">
        <f t="array" ref="W11">SUM((G=W$8)*(P=$B11))&amp;" - "&amp;SUM((G=$B11)*(P=W$8))</f>
        <v>0 - 0</v>
      </c>
      <c r="X11" s="12" t="str">
        <f t="array" ref="X11">SUM((G=X$8)*(P=$B11))&amp;" - "&amp;SUM((G=$B11)*(P=X$8))</f>
        <v>0 - 0</v>
      </c>
      <c r="Y11" s="12" t="str">
        <f t="array" ref="Y11">SUM((G=Y$8)*(P=$B11))&amp;" - "&amp;SUM((G=$B11)*(P=Y$8))</f>
        <v>0 - 0</v>
      </c>
      <c r="Z11" s="12" t="str">
        <f t="array" ref="Z11">SUM((G=Z$8)*(P=$B11))&amp;" - "&amp;SUM((G=$B11)*(P=Z$8))</f>
        <v>0 - 0</v>
      </c>
      <c r="AA11" s="12" t="str">
        <f t="array" ref="AA11">SUM((G=AA$8)*(P=$B11))&amp;" - "&amp;SUM((G=$B11)*(P=AA$8))</f>
        <v>0 - 0</v>
      </c>
      <c r="AB11" s="12" t="str">
        <f t="array" ref="AB11">SUM((G=AB$8)*(P=$B11))&amp;" - "&amp;SUM((G=$B11)*(P=AB$8))</f>
        <v>0 - 0</v>
      </c>
      <c r="AC11" s="12" t="str">
        <f t="array" ref="AC11">SUM((G=AC$8)*(P=$B11))&amp;" - "&amp;SUM((G=$B11)*(P=AC$8))</f>
        <v>0 - 0</v>
      </c>
      <c r="AD11" s="12" t="str">
        <f t="array" ref="AD11">SUM((G=AD$8)*(P=$B11))&amp;" - "&amp;SUM((G=$B11)*(P=AD$8))</f>
        <v>0 - 0</v>
      </c>
      <c r="AE11" s="12" t="str">
        <f t="array" ref="AE11">SUM((G=AE$8)*(P=$B11))&amp;" - "&amp;SUM((G=$B11)*(P=AE$8))</f>
        <v>0 - 0</v>
      </c>
      <c r="AF11" s="12" t="str">
        <f t="array" ref="AF11">SUM((G=AF$8)*(P=$B11))&amp;" - "&amp;SUM((G=$B11)*(P=AF$8))</f>
        <v>0 - 0</v>
      </c>
      <c r="AG11" s="12" t="str">
        <f t="array" ref="AG11">SUM((G=AG$8)*(P=$B11))&amp;" - "&amp;SUM((G=$B11)*(P=AG$8))</f>
        <v>0 - 0</v>
      </c>
      <c r="AH11" s="12" t="str">
        <f t="array" ref="AH11">SUM((G=AH$8)*(P=$B11))&amp;" - "&amp;SUM((G=$B11)*(P=AH$8))</f>
        <v>0 - 0</v>
      </c>
      <c r="AI11" s="12" t="str">
        <f t="array" ref="AI11">SUM((G=AI$8)*(P=$B11))&amp;" - "&amp;SUM((G=$B11)*(P=AI$8))</f>
        <v>0 - 0</v>
      </c>
      <c r="AJ11" s="12" t="str">
        <f t="array" ref="AJ11">SUM((G=AJ$8)*(P=$B11))&amp;" - "&amp;SUM((G=$B11)*(P=AJ$8))</f>
        <v>0 - 0</v>
      </c>
      <c r="AK11" s="12" t="str">
        <f t="array" ref="AK11">SUM((G=AK$8)*(P=$B11))&amp;" - "&amp;SUM((G=$B11)*(P=AK$8))</f>
        <v>0 - 0</v>
      </c>
      <c r="AL11" s="12" t="str">
        <f t="array" ref="AL11">SUM((G=AL$8)*(P=$B11))&amp;" - "&amp;SUM((G=$B11)*(P=AL$8))</f>
        <v>0 - 0</v>
      </c>
      <c r="AM11" s="12" t="str">
        <f t="array" ref="AM11">SUM((G=AM$8)*(P=$B11))&amp;" - "&amp;SUM((G=$B11)*(P=AM$8))</f>
        <v>0 - 0</v>
      </c>
      <c r="AN11" s="12" t="str">
        <f t="array" ref="AN11">SUM((G=AN$8)*(P=$B11))&amp;" - "&amp;SUM((G=$B11)*(P=AN$8))</f>
        <v>0 - 0</v>
      </c>
      <c r="AO11" s="12" t="str">
        <f t="array" ref="AO11">SUM((G=AO$8)*(P=$B11))&amp;" - "&amp;SUM((G=$B11)*(P=AO$8))</f>
        <v>0 - 0</v>
      </c>
      <c r="AP11" s="12" t="str">
        <f t="array" ref="AP11">SUM((G=AP$8)*(P=$B11))&amp;" - "&amp;SUM((G=$B11)*(P=AP$8))</f>
        <v>0 - 0</v>
      </c>
      <c r="AQ11" s="12" t="str">
        <f t="array" ref="AQ11">SUM((G=AQ$8)*(P=$B11))&amp;" - "&amp;SUM((G=$B11)*(P=AQ$8))</f>
        <v>0 - 0</v>
      </c>
      <c r="AR11" s="12" t="str">
        <f t="array" ref="AR11">SUM((G=AR$8)*(P=$B11))&amp;" - "&amp;SUM((G=$B11)*(P=AR$8))</f>
        <v>0 - 0</v>
      </c>
      <c r="AS11" s="12" t="str">
        <f t="array" ref="AS11">SUM((G=AS$8)*(P=$B11))&amp;" - "&amp;SUM((G=$B11)*(P=AS$8))</f>
        <v>0 - 0</v>
      </c>
      <c r="AT11" s="12" t="str">
        <f t="array" ref="AT11">SUM((G=AT$8)*(P=$B11))&amp;" - "&amp;SUM((G=$B11)*(P=AT$8))</f>
        <v>0 - 0</v>
      </c>
      <c r="AU11" s="12" t="str">
        <f t="array" ref="AU11">SUM((G=AU$8)*(P=$B11))&amp;" - "&amp;SUM((G=$B11)*(P=AU$8))</f>
        <v>0 - 0</v>
      </c>
      <c r="AV11" s="12" t="str">
        <f t="array" ref="AV11">SUM((G=AV$8)*(P=$B11))&amp;" - "&amp;SUM((G=$B11)*(P=AV$8))</f>
        <v>0 - 0</v>
      </c>
      <c r="AW11" s="12" t="str">
        <f t="array" ref="AW11">SUM((G=AW$8)*(P=$B11))&amp;" - "&amp;SUM((G=$B11)*(P=AW$8))</f>
        <v>0 - 0</v>
      </c>
      <c r="AX11" s="12" t="str">
        <f t="array" ref="AX11">SUM((G=AX$8)*(P=$B11))&amp;" - "&amp;SUM((G=$B11)*(P=AX$8))</f>
        <v>0 - 0</v>
      </c>
      <c r="AY11" s="12" t="str">
        <f t="array" ref="AY11">SUM((G=AY$8)*(P=$B11))&amp;" - "&amp;SUM((G=$B11)*(P=AY$8))</f>
        <v>0 - 0</v>
      </c>
      <c r="AZ11" s="12" t="str">
        <f t="array" ref="AZ11">SUM((G=AZ$8)*(P=$B11))&amp;" - "&amp;SUM((G=$B11)*(P=AZ$8))</f>
        <v>0 - 0</v>
      </c>
      <c r="BA11" s="12" t="str">
        <f t="array" ref="BA11">SUM((G=BA$8)*(P=$B11))&amp;" - "&amp;SUM((G=$B11)*(P=BA$8))</f>
        <v>1 - 0</v>
      </c>
      <c r="BB11" s="12" t="str">
        <f t="array" ref="BB11">SUM((G=BB$8)*(P=$B11))&amp;" - "&amp;SUM((G=$B11)*(P=BB$8))</f>
        <v>0 - 1</v>
      </c>
      <c r="BC11" s="12" t="str">
        <f t="array" ref="BC11">SUM((G=BC$8)*(P=$B11))&amp;" - "&amp;SUM((G=$B11)*(P=BC$8))</f>
        <v>0 - 0</v>
      </c>
      <c r="BD11" s="12" t="str">
        <f t="array" ref="BD11">SUM((G=BD$8)*(P=$B11))&amp;" - "&amp;SUM((G=$B11)*(P=BD$8))</f>
        <v>0 - 0</v>
      </c>
      <c r="BE11" s="12" t="str">
        <f t="array" ref="BE11">SUM((G=BE$8)*(P=$B11))&amp;" - "&amp;SUM((G=$B11)*(P=BE$8))</f>
        <v>0 - 0</v>
      </c>
      <c r="BF11" s="12" t="str">
        <f t="array" ref="BF11">SUM((G=BF$8)*(P=$B11))&amp;" - "&amp;SUM((G=$B11)*(P=BF$8))</f>
        <v>0 - 0</v>
      </c>
      <c r="BG11" s="12" t="str">
        <f t="array" ref="BG11">SUM((G=BG$8)*(P=$B11))&amp;" - "&amp;SUM((G=$B11)*(P=BG$8))</f>
        <v>0 - 0</v>
      </c>
      <c r="BH11" s="25" t="str">
        <f t="array" ref="BH11">SUM((G=BH$8)*(P=$B11))&amp;" - "&amp;SUM((G=$B11)*(P=BH$8))</f>
        <v>0 - 0</v>
      </c>
      <c r="BI11" s="25" t="str">
        <f t="array" ref="BI11">SUM((G=BI$8)*(P=$B11))&amp;" - "&amp;SUM((G=$B11)*(P=BI$8))</f>
        <v>0 - 0</v>
      </c>
      <c r="BJ11" s="21" t="str">
        <f>B11</f>
        <v>BAPTISTE</v>
      </c>
      <c r="BK11" s="15"/>
    </row>
    <row r="12" spans="2:63" ht="11.1" customHeight="1" x14ac:dyDescent="0.2">
      <c r="B12" s="21" t="s">
        <v>102</v>
      </c>
      <c r="C12" s="13" t="str">
        <f t="array" ref="C12">SUM((G=C$8)*(P=$B12))&amp;" - "&amp;SUM((G=$B12)*(P=C$8))</f>
        <v>0 - 0</v>
      </c>
      <c r="D12" s="35" t="str">
        <f t="array" ref="D12">SUM((G=D$8)*(P=$B12))&amp;" - "&amp;SUM((G=$B12)*(P=D$8))</f>
        <v>0 - 0</v>
      </c>
      <c r="E12" s="35" t="str">
        <f t="array" ref="E12">SUM((G=E$8)*(P=$B12))&amp;" - "&amp;SUM((G=$B12)*(P=E$8))</f>
        <v>0 - 0</v>
      </c>
      <c r="F12" s="12" t="str">
        <f t="array" ref="F12">SUM((G=F$8)*(P=$B12))&amp;" - "&amp;SUM((G=$B12)*(P=F$8))</f>
        <v>0 - 0</v>
      </c>
      <c r="G12" s="12" t="str">
        <f t="array" ref="G12">SUM((G=G$8)*(P=$B12))&amp;" - "&amp;SUM((G=$B12)*(P=G$8))</f>
        <v>1 - 0</v>
      </c>
      <c r="H12" s="12" t="str">
        <f t="array" ref="H12">SUM((G=H$8)*(P=$B12))&amp;" - "&amp;SUM((G=$B12)*(P=H$8))</f>
        <v>0 - 0</v>
      </c>
      <c r="I12" s="12" t="str">
        <f t="array" ref="I12">SUM((G=I$8)*(P=$B12))&amp;" - "&amp;SUM((G=$B12)*(P=I$8))</f>
        <v>0 - 0</v>
      </c>
      <c r="J12" s="12" t="str">
        <f t="array" ref="J12">SUM((G=J$8)*(P=$B12))&amp;" - "&amp;SUM((G=$B12)*(P=J$8))</f>
        <v>0 - 0</v>
      </c>
      <c r="K12" s="12" t="str">
        <f t="array" ref="K12">SUM((G=K$8)*(P=$B12))&amp;" - "&amp;SUM((G=$B12)*(P=K$8))</f>
        <v>0 - 0</v>
      </c>
      <c r="L12" s="12" t="str">
        <f t="array" ref="L12">SUM((G=L$8)*(P=$B12))&amp;" - "&amp;SUM((G=$B12)*(P=L$8))</f>
        <v>2 - 1</v>
      </c>
      <c r="M12" s="12" t="str">
        <f t="array" ref="M12">SUM((G=M$8)*(P=$B12))&amp;" - "&amp;SUM((G=$B12)*(P=M$8))</f>
        <v>1 - 5</v>
      </c>
      <c r="N12" s="12" t="str">
        <f t="array" ref="N12">SUM((G=N$8)*(P=$B12))&amp;" - "&amp;SUM((G=$B12)*(P=N$8))</f>
        <v>0 - 0</v>
      </c>
      <c r="O12" s="12" t="str">
        <f t="array" ref="O12">SUM((G=O$8)*(P=$B12))&amp;" - "&amp;SUM((G=$B12)*(P=O$8))</f>
        <v>0 - 0</v>
      </c>
      <c r="P12" s="12" t="str">
        <f t="array" ref="P12">SUM((G=P$8)*(P=$B12))&amp;" - "&amp;SUM((G=$B12)*(P=P$8))</f>
        <v>0 - 0</v>
      </c>
      <c r="Q12" s="12" t="str">
        <f t="array" ref="Q12">SUM((G=Q$8)*(P=$B12))&amp;" - "&amp;SUM((G=$B12)*(P=Q$8))</f>
        <v>0 - 0</v>
      </c>
      <c r="R12" s="12" t="str">
        <f t="array" ref="R12">SUM((G=R$8)*(P=$B12))&amp;" - "&amp;SUM((G=$B12)*(P=R$8))</f>
        <v>0 - 1</v>
      </c>
      <c r="S12" s="12" t="str">
        <f t="array" ref="S12">SUM((G=S$8)*(P=$B12))&amp;" - "&amp;SUM((G=$B12)*(P=S$8))</f>
        <v>0 - 0</v>
      </c>
      <c r="T12" s="12" t="str">
        <f t="array" ref="T12">SUM((G=T$8)*(P=$B12))&amp;" - "&amp;SUM((G=$B12)*(P=T$8))</f>
        <v>0 - 0</v>
      </c>
      <c r="U12" s="12" t="str">
        <f t="array" ref="U12">SUM((G=U$8)*(P=$B12))&amp;" - "&amp;SUM((G=$B12)*(P=U$8))</f>
        <v>1 - 1</v>
      </c>
      <c r="V12" s="12" t="str">
        <f t="array" ref="V12">SUM((G=V$8)*(P=$B12))&amp;" - "&amp;SUM((G=$B12)*(P=V$8))</f>
        <v>0 - 0</v>
      </c>
      <c r="W12" s="12" t="str">
        <f t="array" ref="W12">SUM((G=W$8)*(P=$B12))&amp;" - "&amp;SUM((G=$B12)*(P=W$8))</f>
        <v>0 - 3</v>
      </c>
      <c r="X12" s="12" t="str">
        <f t="array" ref="X12">SUM((G=X$8)*(P=$B12))&amp;" - "&amp;SUM((G=$B12)*(P=X$8))</f>
        <v>0 - 2</v>
      </c>
      <c r="Y12" s="12" t="str">
        <f t="array" ref="Y12">SUM((G=Y$8)*(P=$B12))&amp;" - "&amp;SUM((G=$B12)*(P=Y$8))</f>
        <v>1 - 0</v>
      </c>
      <c r="Z12" s="12" t="str">
        <f t="array" ref="Z12">SUM((G=Z$8)*(P=$B12))&amp;" - "&amp;SUM((G=$B12)*(P=Z$8))</f>
        <v>0 - 0</v>
      </c>
      <c r="AA12" s="12" t="str">
        <f t="array" ref="AA12">SUM((G=AA$8)*(P=$B12))&amp;" - "&amp;SUM((G=$B12)*(P=AA$8))</f>
        <v>0 - 1</v>
      </c>
      <c r="AB12" s="12" t="str">
        <f t="array" ref="AB12">SUM((G=AB$8)*(P=$B12))&amp;" - "&amp;SUM((G=$B12)*(P=AB$8))</f>
        <v>2 - 0</v>
      </c>
      <c r="AC12" s="12" t="str">
        <f t="array" ref="AC12">SUM((G=AC$8)*(P=$B12))&amp;" - "&amp;SUM((G=$B12)*(P=AC$8))</f>
        <v>0 - 0</v>
      </c>
      <c r="AD12" s="12" t="str">
        <f t="array" ref="AD12">SUM((G=AD$8)*(P=$B12))&amp;" - "&amp;SUM((G=$B12)*(P=AD$8))</f>
        <v>0 - 0</v>
      </c>
      <c r="AE12" s="12" t="str">
        <f t="array" ref="AE12">SUM((G=AE$8)*(P=$B12))&amp;" - "&amp;SUM((G=$B12)*(P=AE$8))</f>
        <v>0 - 0</v>
      </c>
      <c r="AF12" s="12" t="str">
        <f t="array" ref="AF12">SUM((G=AF$8)*(P=$B12))&amp;" - "&amp;SUM((G=$B12)*(P=AF$8))</f>
        <v>0 - 0</v>
      </c>
      <c r="AG12" s="12" t="str">
        <f t="array" ref="AG12">SUM((G=AG$8)*(P=$B12))&amp;" - "&amp;SUM((G=$B12)*(P=AG$8))</f>
        <v>1 - 2</v>
      </c>
      <c r="AH12" s="12" t="str">
        <f t="array" ref="AH12">SUM((G=AH$8)*(P=$B12))&amp;" - "&amp;SUM((G=$B12)*(P=AH$8))</f>
        <v>0 - 2</v>
      </c>
      <c r="AI12" s="12" t="str">
        <f t="array" ref="AI12">SUM((G=AI$8)*(P=$B12))&amp;" - "&amp;SUM((G=$B12)*(P=AI$8))</f>
        <v>0 - 0</v>
      </c>
      <c r="AJ12" s="12" t="str">
        <f t="array" ref="AJ12">SUM((G=AJ$8)*(P=$B12))&amp;" - "&amp;SUM((G=$B12)*(P=AJ$8))</f>
        <v>1 - 0</v>
      </c>
      <c r="AK12" s="12" t="str">
        <f t="array" ref="AK12">SUM((G=AK$8)*(P=$B12))&amp;" - "&amp;SUM((G=$B12)*(P=AK$8))</f>
        <v>1 - 2</v>
      </c>
      <c r="AL12" s="12" t="str">
        <f t="array" ref="AL12">SUM((G=AL$8)*(P=$B12))&amp;" - "&amp;SUM((G=$B12)*(P=AL$8))</f>
        <v>0 - 1</v>
      </c>
      <c r="AM12" s="12" t="str">
        <f t="array" ref="AM12">SUM((G=AM$8)*(P=$B12))&amp;" - "&amp;SUM((G=$B12)*(P=AM$8))</f>
        <v>0 - 0</v>
      </c>
      <c r="AN12" s="12" t="str">
        <f t="array" ref="AN12">SUM((G=AN$8)*(P=$B12))&amp;" - "&amp;SUM((G=$B12)*(P=AN$8))</f>
        <v>0 - 0</v>
      </c>
      <c r="AO12" s="12" t="str">
        <f t="array" ref="AO12">SUM((G=AO$8)*(P=$B12))&amp;" - "&amp;SUM((G=$B12)*(P=AO$8))</f>
        <v>0 - 1</v>
      </c>
      <c r="AP12" s="12" t="str">
        <f t="array" ref="AP12">SUM((G=AP$8)*(P=$B12))&amp;" - "&amp;SUM((G=$B12)*(P=AP$8))</f>
        <v>0 - 0</v>
      </c>
      <c r="AQ12" s="12" t="str">
        <f t="array" ref="AQ12">SUM((G=AQ$8)*(P=$B12))&amp;" - "&amp;SUM((G=$B12)*(P=AQ$8))</f>
        <v>0 - 0</v>
      </c>
      <c r="AR12" s="12" t="str">
        <f t="array" ref="AR12">SUM((G=AR$8)*(P=$B12))&amp;" - "&amp;SUM((G=$B12)*(P=AR$8))</f>
        <v>0 - 1</v>
      </c>
      <c r="AS12" s="12" t="str">
        <f t="array" ref="AS12">SUM((G=AS$8)*(P=$B12))&amp;" - "&amp;SUM((G=$B12)*(P=AS$8))</f>
        <v>0 - 0</v>
      </c>
      <c r="AT12" s="12" t="str">
        <f t="array" ref="AT12">SUM((G=AT$8)*(P=$B12))&amp;" - "&amp;SUM((G=$B12)*(P=AT$8))</f>
        <v>1 - 1</v>
      </c>
      <c r="AU12" s="12" t="str">
        <f t="array" ref="AU12">SUM((G=AU$8)*(P=$B12))&amp;" - "&amp;SUM((G=$B12)*(P=AU$8))</f>
        <v>0 - 0</v>
      </c>
      <c r="AV12" s="12" t="str">
        <f t="array" ref="AV12">SUM((G=AV$8)*(P=$B12))&amp;" - "&amp;SUM((G=$B12)*(P=AV$8))</f>
        <v>0 - 0</v>
      </c>
      <c r="AW12" s="12" t="str">
        <f t="array" ref="AW12">SUM((G=AW$8)*(P=$B12))&amp;" - "&amp;SUM((G=$B12)*(P=AW$8))</f>
        <v>0 - 0</v>
      </c>
      <c r="AX12" s="12" t="str">
        <f t="array" ref="AX12">SUM((G=AX$8)*(P=$B12))&amp;" - "&amp;SUM((G=$B12)*(P=AX$8))</f>
        <v>0 - 0</v>
      </c>
      <c r="AY12" s="12" t="str">
        <f t="array" ref="AY12">SUM((G=AY$8)*(P=$B12))&amp;" - "&amp;SUM((G=$B12)*(P=AY$8))</f>
        <v>0 - 0</v>
      </c>
      <c r="AZ12" s="12" t="str">
        <f t="array" ref="AZ12">SUM((G=AZ$8)*(P=$B12))&amp;" - "&amp;SUM((G=$B12)*(P=AZ$8))</f>
        <v>1 - 2</v>
      </c>
      <c r="BA12" s="12" t="str">
        <f t="array" ref="BA12">SUM((G=BA$8)*(P=$B12))&amp;" - "&amp;SUM((G=$B12)*(P=BA$8))</f>
        <v>0 - 3</v>
      </c>
      <c r="BB12" s="12" t="str">
        <f t="array" ref="BB12">SUM((G=BB$8)*(P=$B12))&amp;" - "&amp;SUM((G=$B12)*(P=BB$8))</f>
        <v>0 - 1</v>
      </c>
      <c r="BC12" s="12" t="str">
        <f t="array" ref="BC12">SUM((G=BC$8)*(P=$B12))&amp;" - "&amp;SUM((G=$B12)*(P=BC$8))</f>
        <v>0 - 0</v>
      </c>
      <c r="BD12" s="12" t="str">
        <f t="array" ref="BD12">SUM((G=BD$8)*(P=$B12))&amp;" - "&amp;SUM((G=$B12)*(P=BD$8))</f>
        <v>0 - 0</v>
      </c>
      <c r="BE12" s="12" t="str">
        <f t="array" ref="BE12">SUM((G=BE$8)*(P=$B12))&amp;" - "&amp;SUM((G=$B12)*(P=BE$8))</f>
        <v>0 - 0</v>
      </c>
      <c r="BF12" s="12" t="str">
        <f t="array" ref="BF12">SUM((G=BF$8)*(P=$B12))&amp;" - "&amp;SUM((G=$B12)*(P=BF$8))</f>
        <v>0 - 0</v>
      </c>
      <c r="BG12" s="12" t="str">
        <f t="array" ref="BG12">SUM((G=BG$8)*(P=$B12))&amp;" - "&amp;SUM((G=$B12)*(P=BG$8))</f>
        <v>0 - 0</v>
      </c>
      <c r="BH12" s="25" t="str">
        <f t="array" ref="BH12">SUM((G=BH$8)*(P=$B12))&amp;" - "&amp;SUM((G=$B12)*(P=BH$8))</f>
        <v>0 - 0</v>
      </c>
      <c r="BI12" s="25" t="str">
        <f t="array" ref="BI12">SUM((G=BI$8)*(P=$B12))&amp;" - "&amp;SUM((G=$B12)*(P=BI$8))</f>
        <v>0 - 0</v>
      </c>
      <c r="BJ12" s="21" t="str">
        <f t="shared" ref="BJ12:BJ65" si="1">B12</f>
        <v>BOBOS</v>
      </c>
      <c r="BK12" s="15"/>
    </row>
    <row r="13" spans="2:63" ht="11.1" customHeight="1" x14ac:dyDescent="0.2">
      <c r="B13" s="21" t="s">
        <v>175</v>
      </c>
      <c r="C13" s="13" t="str">
        <f t="array" ref="C13">SUM((G=C$8)*(P=$B13))&amp;" - "&amp;SUM((G=$B13)*(P=C$8))</f>
        <v>0 - 0</v>
      </c>
      <c r="D13" s="35" t="str">
        <f t="array" ref="D13">SUM((G=D$8)*(P=$B13))&amp;" - "&amp;SUM((G=$B13)*(P=D$8))</f>
        <v>0 - 0</v>
      </c>
      <c r="E13" s="35" t="str">
        <f t="array" ref="E13">SUM((G=E$8)*(P=$B13))&amp;" - "&amp;SUM((G=$B13)*(P=E$8))</f>
        <v>0 - 0</v>
      </c>
      <c r="F13" s="12" t="str">
        <f t="array" ref="F13">SUM((G=F$8)*(P=$B13))&amp;" - "&amp;SUM((G=$B13)*(P=F$8))</f>
        <v>0 - 1</v>
      </c>
      <c r="G13" s="12" t="str">
        <f t="array" ref="G13">SUM((G=G$8)*(P=$B13))&amp;" - "&amp;SUM((G=$B13)*(P=G$8))</f>
        <v>0 - 0</v>
      </c>
      <c r="H13" s="12" t="str">
        <f t="array" ref="H13">SUM((G=H$8)*(P=$B13))&amp;" - "&amp;SUM((G=$B13)*(P=H$8))</f>
        <v>0 - 0</v>
      </c>
      <c r="I13" s="12" t="str">
        <f t="array" ref="I13">SUM((G=I$8)*(P=$B13))&amp;" - "&amp;SUM((G=$B13)*(P=I$8))</f>
        <v>0 - 0</v>
      </c>
      <c r="J13" s="12" t="str">
        <f t="array" ref="J13">SUM((G=J$8)*(P=$B13))&amp;" - "&amp;SUM((G=$B13)*(P=J$8))</f>
        <v>0 - 0</v>
      </c>
      <c r="K13" s="12" t="str">
        <f t="array" ref="K13">SUM((G=K$8)*(P=$B13))&amp;" - "&amp;SUM((G=$B13)*(P=K$8))</f>
        <v>0 - 0</v>
      </c>
      <c r="L13" s="12" t="str">
        <f t="array" ref="L13">SUM((G=L$8)*(P=$B13))&amp;" - "&amp;SUM((G=$B13)*(P=L$8))</f>
        <v>0 - 0</v>
      </c>
      <c r="M13" s="12" t="str">
        <f t="array" ref="M13">SUM((G=M$8)*(P=$B13))&amp;" - "&amp;SUM((G=$B13)*(P=M$8))</f>
        <v>1 - 0</v>
      </c>
      <c r="N13" s="12" t="str">
        <f t="array" ref="N13">SUM((G=N$8)*(P=$B13))&amp;" - "&amp;SUM((G=$B13)*(P=N$8))</f>
        <v>0 - 0</v>
      </c>
      <c r="O13" s="12" t="str">
        <f t="array" ref="O13">SUM((G=O$8)*(P=$B13))&amp;" - "&amp;SUM((G=$B13)*(P=O$8))</f>
        <v>0 - 0</v>
      </c>
      <c r="P13" s="12" t="str">
        <f t="array" ref="P13">SUM((G=P$8)*(P=$B13))&amp;" - "&amp;SUM((G=$B13)*(P=P$8))</f>
        <v>0 - 0</v>
      </c>
      <c r="Q13" s="12" t="str">
        <f t="array" ref="Q13">SUM((G=Q$8)*(P=$B13))&amp;" - "&amp;SUM((G=$B13)*(P=Q$8))</f>
        <v>0 - 0</v>
      </c>
      <c r="R13" s="12" t="str">
        <f t="array" ref="R13">SUM((G=R$8)*(P=$B13))&amp;" - "&amp;SUM((G=$B13)*(P=R$8))</f>
        <v>0 - 0</v>
      </c>
      <c r="S13" s="12" t="str">
        <f t="array" ref="S13">SUM((G=S$8)*(P=$B13))&amp;" - "&amp;SUM((G=$B13)*(P=S$8))</f>
        <v>0 - 0</v>
      </c>
      <c r="T13" s="12" t="str">
        <f t="array" ref="T13">SUM((G=T$8)*(P=$B13))&amp;" - "&amp;SUM((G=$B13)*(P=T$8))</f>
        <v>0 - 0</v>
      </c>
      <c r="U13" s="12" t="str">
        <f t="array" ref="U13">SUM((G=U$8)*(P=$B13))&amp;" - "&amp;SUM((G=$B13)*(P=U$8))</f>
        <v>1 - 0</v>
      </c>
      <c r="V13" s="12" t="str">
        <f t="array" ref="V13">SUM((G=V$8)*(P=$B13))&amp;" - "&amp;SUM((G=$B13)*(P=V$8))</f>
        <v>0 - 0</v>
      </c>
      <c r="W13" s="12" t="str">
        <f t="array" ref="W13">SUM((G=W$8)*(P=$B13))&amp;" - "&amp;SUM((G=$B13)*(P=W$8))</f>
        <v>0 - 1</v>
      </c>
      <c r="X13" s="12" t="str">
        <f t="array" ref="X13">SUM((G=X$8)*(P=$B13))&amp;" - "&amp;SUM((G=$B13)*(P=X$8))</f>
        <v>0 - 0</v>
      </c>
      <c r="Y13" s="12" t="str">
        <f t="array" ref="Y13">SUM((G=Y$8)*(P=$B13))&amp;" - "&amp;SUM((G=$B13)*(P=Y$8))</f>
        <v>0 - 0</v>
      </c>
      <c r="Z13" s="12" t="str">
        <f t="array" ref="Z13">SUM((G=Z$8)*(P=$B13))&amp;" - "&amp;SUM((G=$B13)*(P=Z$8))</f>
        <v>0 - 0</v>
      </c>
      <c r="AA13" s="12" t="str">
        <f t="array" ref="AA13">SUM((G=AA$8)*(P=$B13))&amp;" - "&amp;SUM((G=$B13)*(P=AA$8))</f>
        <v>0 - 1</v>
      </c>
      <c r="AB13" s="12" t="str">
        <f t="array" ref="AB13">SUM((G=AB$8)*(P=$B13))&amp;" - "&amp;SUM((G=$B13)*(P=AB$8))</f>
        <v>0 - 0</v>
      </c>
      <c r="AC13" s="12" t="str">
        <f t="array" ref="AC13">SUM((G=AC$8)*(P=$B13))&amp;" - "&amp;SUM((G=$B13)*(P=AC$8))</f>
        <v>0 - 0</v>
      </c>
      <c r="AD13" s="12" t="str">
        <f t="array" ref="AD13">SUM((G=AD$8)*(P=$B13))&amp;" - "&amp;SUM((G=$B13)*(P=AD$8))</f>
        <v>0 - 0</v>
      </c>
      <c r="AE13" s="12" t="str">
        <f t="array" ref="AE13">SUM((G=AE$8)*(P=$B13))&amp;" - "&amp;SUM((G=$B13)*(P=AE$8))</f>
        <v>0 - 0</v>
      </c>
      <c r="AF13" s="12" t="str">
        <f t="array" ref="AF13">SUM((G=AF$8)*(P=$B13))&amp;" - "&amp;SUM((G=$B13)*(P=AF$8))</f>
        <v>0 - 0</v>
      </c>
      <c r="AG13" s="12" t="str">
        <f t="array" ref="AG13">SUM((G=AG$8)*(P=$B13))&amp;" - "&amp;SUM((G=$B13)*(P=AG$8))</f>
        <v>0 - 0</v>
      </c>
      <c r="AH13" s="12" t="str">
        <f t="array" ref="AH13">SUM((G=AH$8)*(P=$B13))&amp;" - "&amp;SUM((G=$B13)*(P=AH$8))</f>
        <v>0 - 0</v>
      </c>
      <c r="AI13" s="12" t="str">
        <f t="array" ref="AI13">SUM((G=AI$8)*(P=$B13))&amp;" - "&amp;SUM((G=$B13)*(P=AI$8))</f>
        <v>0 - 0</v>
      </c>
      <c r="AJ13" s="12" t="str">
        <f t="array" ref="AJ13">SUM((G=AJ$8)*(P=$B13))&amp;" - "&amp;SUM((G=$B13)*(P=AJ$8))</f>
        <v>0 - 0</v>
      </c>
      <c r="AK13" s="12" t="str">
        <f t="array" ref="AK13">SUM((G=AK$8)*(P=$B13))&amp;" - "&amp;SUM((G=$B13)*(P=AK$8))</f>
        <v>1 - 0</v>
      </c>
      <c r="AL13" s="12" t="str">
        <f t="array" ref="AL13">SUM((G=AL$8)*(P=$B13))&amp;" - "&amp;SUM((G=$B13)*(P=AL$8))</f>
        <v>1 - 0</v>
      </c>
      <c r="AM13" s="12" t="str">
        <f t="array" ref="AM13">SUM((G=AM$8)*(P=$B13))&amp;" - "&amp;SUM((G=$B13)*(P=AM$8))</f>
        <v>0 - 0</v>
      </c>
      <c r="AN13" s="12" t="str">
        <f t="array" ref="AN13">SUM((G=AN$8)*(P=$B13))&amp;" - "&amp;SUM((G=$B13)*(P=AN$8))</f>
        <v>0 - 0</v>
      </c>
      <c r="AO13" s="12" t="str">
        <f t="array" ref="AO13">SUM((G=AO$8)*(P=$B13))&amp;" - "&amp;SUM((G=$B13)*(P=AO$8))</f>
        <v>0 - 0</v>
      </c>
      <c r="AP13" s="12" t="str">
        <f t="array" ref="AP13">SUM((G=AP$8)*(P=$B13))&amp;" - "&amp;SUM((G=$B13)*(P=AP$8))</f>
        <v>0 - 0</v>
      </c>
      <c r="AQ13" s="12" t="str">
        <f t="array" ref="AQ13">SUM((G=AQ$8)*(P=$B13))&amp;" - "&amp;SUM((G=$B13)*(P=AQ$8))</f>
        <v>0 - 0</v>
      </c>
      <c r="AR13" s="12" t="str">
        <f t="array" ref="AR13">SUM((G=AR$8)*(P=$B13))&amp;" - "&amp;SUM((G=$B13)*(P=AR$8))</f>
        <v>0 - 0</v>
      </c>
      <c r="AS13" s="12" t="str">
        <f t="array" ref="AS13">SUM((G=AS$8)*(P=$B13))&amp;" - "&amp;SUM((G=$B13)*(P=AS$8))</f>
        <v>0 - 0</v>
      </c>
      <c r="AT13" s="12" t="str">
        <f t="array" ref="AT13">SUM((G=AT$8)*(P=$B13))&amp;" - "&amp;SUM((G=$B13)*(P=AT$8))</f>
        <v>0 - 0</v>
      </c>
      <c r="AU13" s="12" t="str">
        <f t="array" ref="AU13">SUM((G=AU$8)*(P=$B13))&amp;" - "&amp;SUM((G=$B13)*(P=AU$8))</f>
        <v>0 - 0</v>
      </c>
      <c r="AV13" s="12" t="str">
        <f t="array" ref="AV13">SUM((G=AV$8)*(P=$B13))&amp;" - "&amp;SUM((G=$B13)*(P=AV$8))</f>
        <v>0 - 0</v>
      </c>
      <c r="AW13" s="12" t="str">
        <f t="array" ref="AW13">SUM((G=AW$8)*(P=$B13))&amp;" - "&amp;SUM((G=$B13)*(P=AW$8))</f>
        <v>0 - 0</v>
      </c>
      <c r="AX13" s="12" t="str">
        <f t="array" ref="AX13">SUM((G=AX$8)*(P=$B13))&amp;" - "&amp;SUM((G=$B13)*(P=AX$8))</f>
        <v>0 - 0</v>
      </c>
      <c r="AY13" s="12" t="str">
        <f t="array" ref="AY13">SUM((G=AY$8)*(P=$B13))&amp;" - "&amp;SUM((G=$B13)*(P=AY$8))</f>
        <v>0 - 0</v>
      </c>
      <c r="AZ13" s="12" t="str">
        <f t="array" ref="AZ13">SUM((G=AZ$8)*(P=$B13))&amp;" - "&amp;SUM((G=$B13)*(P=AZ$8))</f>
        <v>1 - 0</v>
      </c>
      <c r="BA13" s="12" t="str">
        <f t="array" ref="BA13">SUM((G=BA$8)*(P=$B13))&amp;" - "&amp;SUM((G=$B13)*(P=BA$8))</f>
        <v>0 - 0</v>
      </c>
      <c r="BB13" s="12" t="str">
        <f t="array" ref="BB13">SUM((G=BB$8)*(P=$B13))&amp;" - "&amp;SUM((G=$B13)*(P=BB$8))</f>
        <v>0 - 0</v>
      </c>
      <c r="BC13" s="12" t="str">
        <f t="array" ref="BC13">SUM((G=BC$8)*(P=$B13))&amp;" - "&amp;SUM((G=$B13)*(P=BC$8))</f>
        <v>0 - 0</v>
      </c>
      <c r="BD13" s="12" t="str">
        <f t="array" ref="BD13">SUM((G=BD$8)*(P=$B13))&amp;" - "&amp;SUM((G=$B13)*(P=BD$8))</f>
        <v>0 - 0</v>
      </c>
      <c r="BE13" s="12" t="str">
        <f t="array" ref="BE13">SUM((G=BE$8)*(P=$B13))&amp;" - "&amp;SUM((G=$B13)*(P=BE$8))</f>
        <v>0 - 0</v>
      </c>
      <c r="BF13" s="12" t="str">
        <f t="array" ref="BF13">SUM((G=BF$8)*(P=$B13))&amp;" - "&amp;SUM((G=$B13)*(P=BF$8))</f>
        <v>0 - 0</v>
      </c>
      <c r="BG13" s="12" t="str">
        <f t="array" ref="BG13">SUM((G=BG$8)*(P=$B13))&amp;" - "&amp;SUM((G=$B13)*(P=BG$8))</f>
        <v>0 - 0</v>
      </c>
      <c r="BH13" s="25" t="str">
        <f t="array" ref="BH13">SUM((G=BH$8)*(P=$B13))&amp;" - "&amp;SUM((G=$B13)*(P=BH$8))</f>
        <v>0 - 0</v>
      </c>
      <c r="BI13" s="25" t="str">
        <f t="array" ref="BI13">SUM((G=BI$8)*(P=$B13))&amp;" - "&amp;SUM((G=$B13)*(P=BI$8))</f>
        <v>0 - 0</v>
      </c>
      <c r="BJ13" s="21" t="str">
        <f t="shared" si="1"/>
        <v>CEDRIC J.</v>
      </c>
      <c r="BK13" s="15"/>
    </row>
    <row r="14" spans="2:63" ht="11.1" customHeight="1" x14ac:dyDescent="0.2">
      <c r="B14" s="21" t="s">
        <v>192</v>
      </c>
      <c r="C14" s="13" t="str">
        <f t="array" ref="C14">SUM((G=C$8)*(P=$B14))&amp;" - "&amp;SUM((G=$B14)*(P=C$8))</f>
        <v>0 - 0</v>
      </c>
      <c r="D14" s="13" t="str">
        <f t="array" ref="D14">SUM((G=D$8)*(P=$B14))&amp;" - "&amp;SUM((G=$B14)*(P=D$8))</f>
        <v>0 - 0</v>
      </c>
      <c r="E14" s="13" t="str">
        <f t="array" ref="E14">SUM((G=E$8)*(P=$B14))&amp;" - "&amp;SUM((G=$B14)*(P=E$8))</f>
        <v>0 - 0</v>
      </c>
      <c r="F14" s="13" t="str">
        <f t="array" ref="F14">SUM((G=F$8)*(P=$B14))&amp;" - "&amp;SUM((G=$B14)*(P=F$8))</f>
        <v>0 - 0</v>
      </c>
      <c r="G14" s="13" t="str">
        <f t="array" ref="G14">SUM((G=G$8)*(P=$B14))&amp;" - "&amp;SUM((G=$B14)*(P=G$8))</f>
        <v>0 - 0</v>
      </c>
      <c r="H14" s="12"/>
      <c r="I14" s="12" t="str">
        <f t="array" ref="I14">SUM((G=I$8)*(P=$B14))&amp;" - "&amp;SUM((G=$B14)*(P=I$8))</f>
        <v>0 - 0</v>
      </c>
      <c r="J14" s="12" t="str">
        <f t="array" ref="J14">SUM((G=J$8)*(P=$B14))&amp;" - "&amp;SUM((G=$B14)*(P=J$8))</f>
        <v>0 - 0</v>
      </c>
      <c r="K14" s="12" t="str">
        <f t="array" ref="K14">SUM((G=K$8)*(P=$B14))&amp;" - "&amp;SUM((G=$B14)*(P=K$8))</f>
        <v>0 - 0</v>
      </c>
      <c r="L14" s="12" t="str">
        <f t="array" ref="L14">SUM((G=L$8)*(P=$B14))&amp;" - "&amp;SUM((G=$B14)*(P=L$8))</f>
        <v>0 - 0</v>
      </c>
      <c r="M14" s="12" t="str">
        <f t="array" ref="M14">SUM((G=M$8)*(P=$B14))&amp;" - "&amp;SUM((G=$B14)*(P=M$8))</f>
        <v>0 - 0</v>
      </c>
      <c r="N14" s="12" t="str">
        <f t="array" ref="N14">SUM((G=N$8)*(P=$B14))&amp;" - "&amp;SUM((G=$B14)*(P=N$8))</f>
        <v>0 - 0</v>
      </c>
      <c r="O14" s="12" t="str">
        <f t="array" ref="O14">SUM((G=O$8)*(P=$B14))&amp;" - "&amp;SUM((G=$B14)*(P=O$8))</f>
        <v>0 - 0</v>
      </c>
      <c r="P14" s="12" t="str">
        <f t="array" ref="P14">SUM((G=P$8)*(P=$B14))&amp;" - "&amp;SUM((G=$B14)*(P=P$8))</f>
        <v>0 - 0</v>
      </c>
      <c r="Q14" s="12" t="str">
        <f t="array" ref="Q14">SUM((G=Q$8)*(P=$B14))&amp;" - "&amp;SUM((G=$B14)*(P=Q$8))</f>
        <v>0 - 0</v>
      </c>
      <c r="R14" s="12" t="str">
        <f t="array" ref="R14">SUM((G=R$8)*(P=$B14))&amp;" - "&amp;SUM((G=$B14)*(P=R$8))</f>
        <v>0 - 0</v>
      </c>
      <c r="S14" s="12" t="str">
        <f t="array" ref="S14">SUM((G=S$8)*(P=$B14))&amp;" - "&amp;SUM((G=$B14)*(P=S$8))</f>
        <v>0 - 0</v>
      </c>
      <c r="T14" s="12" t="str">
        <f t="array" ref="T14">SUM((G=T$8)*(P=$B14))&amp;" - "&amp;SUM((G=$B14)*(P=T$8))</f>
        <v>0 - 0</v>
      </c>
      <c r="U14" s="12" t="str">
        <f t="array" ref="U14">SUM((G=U$8)*(P=$B14))&amp;" - "&amp;SUM((G=$B14)*(P=U$8))</f>
        <v>0 - 0</v>
      </c>
      <c r="V14" s="12" t="str">
        <f t="array" ref="V14">SUM((G=V$8)*(P=$B14))&amp;" - "&amp;SUM((G=$B14)*(P=V$8))</f>
        <v>1 - 0</v>
      </c>
      <c r="W14" s="12" t="str">
        <f t="array" ref="W14">SUM((G=W$8)*(P=$B14))&amp;" - "&amp;SUM((G=$B14)*(P=W$8))</f>
        <v>0 - 0</v>
      </c>
      <c r="X14" s="12" t="str">
        <f t="array" ref="X14">SUM((G=X$8)*(P=$B14))&amp;" - "&amp;SUM((G=$B14)*(P=X$8))</f>
        <v>0 - 0</v>
      </c>
      <c r="Y14" s="12" t="str">
        <f t="array" ref="Y14">SUM((G=Y$8)*(P=$B14))&amp;" - "&amp;SUM((G=$B14)*(P=Y$8))</f>
        <v>0 - 0</v>
      </c>
      <c r="Z14" s="12" t="str">
        <f t="array" ref="Z14">SUM((G=Z$8)*(P=$B14))&amp;" - "&amp;SUM((G=$B14)*(P=Z$8))</f>
        <v>0 - 0</v>
      </c>
      <c r="AA14" s="12" t="str">
        <f t="array" ref="AA14">SUM((G=AA$8)*(P=$B14))&amp;" - "&amp;SUM((G=$B14)*(P=AA$8))</f>
        <v>0 - 0</v>
      </c>
      <c r="AB14" s="12" t="str">
        <f t="array" ref="AB14">SUM((G=AB$8)*(P=$B14))&amp;" - "&amp;SUM((G=$B14)*(P=AB$8))</f>
        <v>0 - 0</v>
      </c>
      <c r="AC14" s="12" t="str">
        <f t="array" ref="AC14">SUM((G=AC$8)*(P=$B14))&amp;" - "&amp;SUM((G=$B14)*(P=AC$8))</f>
        <v>0 - 0</v>
      </c>
      <c r="AD14" s="12" t="str">
        <f t="array" ref="AD14">SUM((G=AD$8)*(P=$B14))&amp;" - "&amp;SUM((G=$B14)*(P=AD$8))</f>
        <v>0 - 0</v>
      </c>
      <c r="AE14" s="12" t="str">
        <f t="array" ref="AE14">SUM((G=AE$8)*(P=$B14))&amp;" - "&amp;SUM((G=$B14)*(P=AE$8))</f>
        <v>0 - 0</v>
      </c>
      <c r="AF14" s="12" t="str">
        <f t="array" ref="AF14">SUM((G=AF$8)*(P=$B14))&amp;" - "&amp;SUM((G=$B14)*(P=AF$8))</f>
        <v>0 - 0</v>
      </c>
      <c r="AG14" s="12" t="str">
        <f t="array" ref="AG14">SUM((G=AG$8)*(P=$B14))&amp;" - "&amp;SUM((G=$B14)*(P=AG$8))</f>
        <v>0 - 0</v>
      </c>
      <c r="AH14" s="12" t="str">
        <f t="array" ref="AH14">SUM((G=AH$8)*(P=$B14))&amp;" - "&amp;SUM((G=$B14)*(P=AH$8))</f>
        <v>0 - 0</v>
      </c>
      <c r="AI14" s="12" t="str">
        <f t="array" ref="AI14">SUM((G=AI$8)*(P=$B14))&amp;" - "&amp;SUM((G=$B14)*(P=AI$8))</f>
        <v>0 - 0</v>
      </c>
      <c r="AJ14" s="12" t="str">
        <f t="array" ref="AJ14">SUM((G=AJ$8)*(P=$B14))&amp;" - "&amp;SUM((G=$B14)*(P=AJ$8))</f>
        <v>0 - 0</v>
      </c>
      <c r="AK14" s="12" t="str">
        <f t="array" ref="AK14">SUM((G=AK$8)*(P=$B14))&amp;" - "&amp;SUM((G=$B14)*(P=AK$8))</f>
        <v>0 - 0</v>
      </c>
      <c r="AL14" s="12" t="str">
        <f t="array" ref="AL14">SUM((G=AL$8)*(P=$B14))&amp;" - "&amp;SUM((G=$B14)*(P=AL$8))</f>
        <v>0 - 0</v>
      </c>
      <c r="AM14" s="12" t="str">
        <f t="array" ref="AM14">SUM((G=AM$8)*(P=$B14))&amp;" - "&amp;SUM((G=$B14)*(P=AM$8))</f>
        <v>0 - 0</v>
      </c>
      <c r="AN14" s="12" t="str">
        <f t="array" ref="AN14">SUM((G=AN$8)*(P=$B14))&amp;" - "&amp;SUM((G=$B14)*(P=AN$8))</f>
        <v>0 - 0</v>
      </c>
      <c r="AO14" s="12" t="str">
        <f t="array" ref="AO14">SUM((G=AO$8)*(P=$B14))&amp;" - "&amp;SUM((G=$B14)*(P=AO$8))</f>
        <v>0 - 0</v>
      </c>
      <c r="AP14" s="12" t="str">
        <f t="array" ref="AP14">SUM((G=AP$8)*(P=$B14))&amp;" - "&amp;SUM((G=$B14)*(P=AP$8))</f>
        <v>0 - 0</v>
      </c>
      <c r="AQ14" s="12" t="str">
        <f t="array" ref="AQ14">SUM((G=AQ$8)*(P=$B14))&amp;" - "&amp;SUM((G=$B14)*(P=AQ$8))</f>
        <v>0 - 0</v>
      </c>
      <c r="AR14" s="12" t="str">
        <f t="array" ref="AR14">SUM((G=AR$8)*(P=$B14))&amp;" - "&amp;SUM((G=$B14)*(P=AR$8))</f>
        <v>0 - 0</v>
      </c>
      <c r="AS14" s="12" t="str">
        <f t="array" ref="AS14">SUM((G=AS$8)*(P=$B14))&amp;" - "&amp;SUM((G=$B14)*(P=AS$8))</f>
        <v>0 - 0</v>
      </c>
      <c r="AT14" s="12" t="str">
        <f t="array" ref="AT14">SUM((G=AT$8)*(P=$B14))&amp;" - "&amp;SUM((G=$B14)*(P=AT$8))</f>
        <v>0 - 0</v>
      </c>
      <c r="AU14" s="12" t="str">
        <f t="array" ref="AU14">SUM((G=AU$8)*(P=$B14))&amp;" - "&amp;SUM((G=$B14)*(P=AU$8))</f>
        <v>0 - 0</v>
      </c>
      <c r="AV14" s="12" t="str">
        <f t="array" ref="AV14">SUM((G=AV$8)*(P=$B14))&amp;" - "&amp;SUM((G=$B14)*(P=AV$8))</f>
        <v>0 - 0</v>
      </c>
      <c r="AW14" s="12" t="str">
        <f t="array" ref="AW14">SUM((G=AW$8)*(P=$B14))&amp;" - "&amp;SUM((G=$B14)*(P=AW$8))</f>
        <v>0 - 0</v>
      </c>
      <c r="AX14" s="12" t="str">
        <f t="array" ref="AX14">SUM((G=AX$8)*(P=$B14))&amp;" - "&amp;SUM((G=$B14)*(P=AX$8))</f>
        <v>0 - 0</v>
      </c>
      <c r="AY14" s="12" t="str">
        <f t="array" ref="AY14">SUM((G=AY$8)*(P=$B14))&amp;" - "&amp;SUM((G=$B14)*(P=AY$8))</f>
        <v>0 - 0</v>
      </c>
      <c r="AZ14" s="12" t="str">
        <f t="array" ref="AZ14">SUM((G=AZ$8)*(P=$B14))&amp;" - "&amp;SUM((G=$B14)*(P=AZ$8))</f>
        <v>0 - 0</v>
      </c>
      <c r="BA14" s="12" t="str">
        <f t="array" ref="BA14">SUM((G=BA$8)*(P=$B14))&amp;" - "&amp;SUM((G=$B14)*(P=BA$8))</f>
        <v>0 - 0</v>
      </c>
      <c r="BB14" s="12" t="str">
        <f t="array" ref="BB14">SUM((G=BB$8)*(P=$B14))&amp;" - "&amp;SUM((G=$B14)*(P=BB$8))</f>
        <v>0 - 0</v>
      </c>
      <c r="BC14" s="12" t="str">
        <f t="array" ref="BC14">SUM((G=BC$8)*(P=$B14))&amp;" - "&amp;SUM((G=$B14)*(P=BC$8))</f>
        <v>0 - 0</v>
      </c>
      <c r="BD14" s="12" t="str">
        <f t="array" ref="BD14">SUM((G=BD$8)*(P=$B14))&amp;" - "&amp;SUM((G=$B14)*(P=BD$8))</f>
        <v>0 - 0</v>
      </c>
      <c r="BE14" s="12" t="str">
        <f t="array" ref="BE14">SUM((G=BE$8)*(P=$B14))&amp;" - "&amp;SUM((G=$B14)*(P=BE$8))</f>
        <v>0 - 0</v>
      </c>
      <c r="BF14" s="12" t="str">
        <f t="array" ref="BF14">SUM((G=BF$8)*(P=$B14))&amp;" - "&amp;SUM((G=$B14)*(P=BF$8))</f>
        <v>0 - 0</v>
      </c>
      <c r="BG14" s="12" t="str">
        <f t="array" ref="BG14">SUM((G=BG$8)*(P=$B14))&amp;" - "&amp;SUM((G=$B14)*(P=BG$8))</f>
        <v>0 - 0</v>
      </c>
      <c r="BH14" s="12" t="str">
        <f t="array" ref="BH14">SUM((G=BH$8)*(P=$B14))&amp;" - "&amp;SUM((G=$B14)*(P=BH$8))</f>
        <v>0 - 0</v>
      </c>
      <c r="BI14" s="12" t="str">
        <f t="array" ref="BI14">SUM((G=BI$8)*(P=$B14))&amp;" - "&amp;SUM((G=$B14)*(P=BI$8))</f>
        <v>0 - 0</v>
      </c>
      <c r="BJ14" s="21" t="str">
        <f t="shared" si="1"/>
        <v>CELIA</v>
      </c>
      <c r="BK14" s="15"/>
    </row>
    <row r="15" spans="2:63" ht="11.1" customHeight="1" x14ac:dyDescent="0.2">
      <c r="B15" s="21" t="s">
        <v>207</v>
      </c>
      <c r="C15" s="13" t="str">
        <f t="array" ref="C15">SUM((G=C$8)*(P=$B15))&amp;" - "&amp;SUM((G=$B15)*(P=C$8))</f>
        <v>0 - 0</v>
      </c>
      <c r="D15" s="13" t="str">
        <f t="array" ref="D15">SUM((G=D$8)*(P=$B15))&amp;" - "&amp;SUM((G=$B15)*(P=D$8))</f>
        <v>0 - 0</v>
      </c>
      <c r="E15" s="13" t="str">
        <f t="array" ref="E15">SUM((G=E$8)*(P=$B15))&amp;" - "&amp;SUM((G=$B15)*(P=E$8))</f>
        <v>0 - 0</v>
      </c>
      <c r="F15" s="13" t="str">
        <f t="array" ref="F15">SUM((G=F$8)*(P=$B15))&amp;" - "&amp;SUM((G=$B15)*(P=F$8))</f>
        <v>0 - 0</v>
      </c>
      <c r="G15" s="13" t="str">
        <f t="array" ref="G15">SUM((G=G$8)*(P=$B15))&amp;" - "&amp;SUM((G=$B15)*(P=G$8))</f>
        <v>0 - 0</v>
      </c>
      <c r="H15" s="13" t="str">
        <f t="array" ref="H15">SUM((G=H$8)*(P=$B15))&amp;" - "&amp;SUM((G=$B15)*(P=H$8))</f>
        <v>0 - 0</v>
      </c>
      <c r="I15" s="12"/>
      <c r="J15" s="12" t="str">
        <f t="array" ref="J15">SUM((G=J$8)*(P=$B15))&amp;" - "&amp;SUM((G=$B15)*(P=J$8))</f>
        <v>0 - 0</v>
      </c>
      <c r="K15" s="12" t="str">
        <f t="array" ref="K15">SUM((G=K$8)*(P=$B15))&amp;" - "&amp;SUM((G=$B15)*(P=K$8))</f>
        <v>0 - 0</v>
      </c>
      <c r="L15" s="12" t="str">
        <f t="array" ref="L15">SUM((G=L$8)*(P=$B15))&amp;" - "&amp;SUM((G=$B15)*(P=L$8))</f>
        <v>0 - 0</v>
      </c>
      <c r="M15" s="12" t="str">
        <f t="array" ref="M15">SUM((G=M$8)*(P=$B15))&amp;" - "&amp;SUM((G=$B15)*(P=M$8))</f>
        <v>2 - 1</v>
      </c>
      <c r="N15" s="12" t="str">
        <f t="array" ref="N15">SUM((G=N$8)*(P=$B15))&amp;" - "&amp;SUM((G=$B15)*(P=N$8))</f>
        <v>0 - 0</v>
      </c>
      <c r="O15" s="12" t="str">
        <f t="array" ref="O15">SUM((G=O$8)*(P=$B15))&amp;" - "&amp;SUM((G=$B15)*(P=O$8))</f>
        <v>0 - 0</v>
      </c>
      <c r="P15" s="12" t="str">
        <f t="array" ref="P15">SUM((G=P$8)*(P=$B15))&amp;" - "&amp;SUM((G=$B15)*(P=P$8))</f>
        <v>0 - 0</v>
      </c>
      <c r="Q15" s="12" t="str">
        <f t="array" ref="Q15">SUM((G=Q$8)*(P=$B15))&amp;" - "&amp;SUM((G=$B15)*(P=Q$8))</f>
        <v>0 - 0</v>
      </c>
      <c r="R15" s="12" t="str">
        <f t="array" ref="R15">SUM((G=R$8)*(P=$B15))&amp;" - "&amp;SUM((G=$B15)*(P=R$8))</f>
        <v>1 - 0</v>
      </c>
      <c r="S15" s="12" t="str">
        <f t="array" ref="S15">SUM((G=S$8)*(P=$B15))&amp;" - "&amp;SUM((G=$B15)*(P=S$8))</f>
        <v>0 - 0</v>
      </c>
      <c r="T15" s="12" t="str">
        <f t="array" ref="T15">SUM((G=T$8)*(P=$B15))&amp;" - "&amp;SUM((G=$B15)*(P=T$8))</f>
        <v>0 - 0</v>
      </c>
      <c r="U15" s="12" t="str">
        <f t="array" ref="U15">SUM((G=U$8)*(P=$B15))&amp;" - "&amp;SUM((G=$B15)*(P=U$8))</f>
        <v>3 - 0</v>
      </c>
      <c r="V15" s="12" t="str">
        <f t="array" ref="V15">SUM((G=V$8)*(P=$B15))&amp;" - "&amp;SUM((G=$B15)*(P=V$8))</f>
        <v>0 - 0</v>
      </c>
      <c r="W15" s="12" t="str">
        <f t="array" ref="W15">SUM((G=W$8)*(P=$B15))&amp;" - "&amp;SUM((G=$B15)*(P=W$8))</f>
        <v>1 - 1</v>
      </c>
      <c r="X15" s="12" t="str">
        <f t="array" ref="X15">SUM((G=X$8)*(P=$B15))&amp;" - "&amp;SUM((G=$B15)*(P=X$8))</f>
        <v>2 - 0</v>
      </c>
      <c r="Y15" s="12" t="str">
        <f t="array" ref="Y15">SUM((G=Y$8)*(P=$B15))&amp;" - "&amp;SUM((G=$B15)*(P=Y$8))</f>
        <v>0 - 0</v>
      </c>
      <c r="Z15" s="12" t="str">
        <f t="array" ref="Z15">SUM((G=Z$8)*(P=$B15))&amp;" - "&amp;SUM((G=$B15)*(P=Z$8))</f>
        <v>0 - 0</v>
      </c>
      <c r="AA15" s="12" t="str">
        <f t="array" ref="AA15">SUM((G=AA$8)*(P=$B15))&amp;" - "&amp;SUM((G=$B15)*(P=AA$8))</f>
        <v>1 - 0</v>
      </c>
      <c r="AB15" s="12" t="str">
        <f t="array" ref="AB15">SUM((G=AB$8)*(P=$B15))&amp;" - "&amp;SUM((G=$B15)*(P=AB$8))</f>
        <v>0 - 0</v>
      </c>
      <c r="AC15" s="12" t="str">
        <f t="array" ref="AC15">SUM((G=AC$8)*(P=$B15))&amp;" - "&amp;SUM((G=$B15)*(P=AC$8))</f>
        <v>0 - 0</v>
      </c>
      <c r="AD15" s="12" t="str">
        <f t="array" ref="AD15">SUM((G=AD$8)*(P=$B15))&amp;" - "&amp;SUM((G=$B15)*(P=AD$8))</f>
        <v>0 - 0</v>
      </c>
      <c r="AE15" s="12" t="str">
        <f t="array" ref="AE15">SUM((G=AE$8)*(P=$B15))&amp;" - "&amp;SUM((G=$B15)*(P=AE$8))</f>
        <v>0 - 0</v>
      </c>
      <c r="AF15" s="12" t="str">
        <f t="array" ref="AF15">SUM((G=AF$8)*(P=$B15))&amp;" - "&amp;SUM((G=$B15)*(P=AF$8))</f>
        <v>0 - 0</v>
      </c>
      <c r="AG15" s="12" t="str">
        <f t="array" ref="AG15">SUM((G=AG$8)*(P=$B15))&amp;" - "&amp;SUM((G=$B15)*(P=AG$8))</f>
        <v>0 - 0</v>
      </c>
      <c r="AH15" s="12" t="str">
        <f t="array" ref="AH15">SUM((G=AH$8)*(P=$B15))&amp;" - "&amp;SUM((G=$B15)*(P=AH$8))</f>
        <v>0 - 0</v>
      </c>
      <c r="AI15" s="12" t="str">
        <f t="array" ref="AI15">SUM((G=AI$8)*(P=$B15))&amp;" - "&amp;SUM((G=$B15)*(P=AI$8))</f>
        <v>0 - 0</v>
      </c>
      <c r="AJ15" s="12" t="str">
        <f t="array" ref="AJ15">SUM((G=AJ$8)*(P=$B15))&amp;" - "&amp;SUM((G=$B15)*(P=AJ$8))</f>
        <v>0 - 0</v>
      </c>
      <c r="AK15" s="12" t="str">
        <f t="array" ref="AK15">SUM((G=AK$8)*(P=$B15))&amp;" - "&amp;SUM((G=$B15)*(P=AK$8))</f>
        <v>1 - 0</v>
      </c>
      <c r="AL15" s="12" t="str">
        <f t="array" ref="AL15">SUM((G=AL$8)*(P=$B15))&amp;" - "&amp;SUM((G=$B15)*(P=AL$8))</f>
        <v>0 - 0</v>
      </c>
      <c r="AM15" s="12" t="str">
        <f t="array" ref="AM15">SUM((G=AM$8)*(P=$B15))&amp;" - "&amp;SUM((G=$B15)*(P=AM$8))</f>
        <v>0 - 0</v>
      </c>
      <c r="AN15" s="12" t="str">
        <f t="array" ref="AN15">SUM((G=AN$8)*(P=$B15))&amp;" - "&amp;SUM((G=$B15)*(P=AN$8))</f>
        <v>0 - 0</v>
      </c>
      <c r="AO15" s="12" t="str">
        <f t="array" ref="AO15">SUM((G=AO$8)*(P=$B15))&amp;" - "&amp;SUM((G=$B15)*(P=AO$8))</f>
        <v>0 - 0</v>
      </c>
      <c r="AP15" s="12" t="str">
        <f t="array" ref="AP15">SUM((G=AP$8)*(P=$B15))&amp;" - "&amp;SUM((G=$B15)*(P=AP$8))</f>
        <v>1 - 0</v>
      </c>
      <c r="AQ15" s="12" t="str">
        <f t="array" ref="AQ15">SUM((G=AQ$8)*(P=$B15))&amp;" - "&amp;SUM((G=$B15)*(P=AQ$8))</f>
        <v>0 - 0</v>
      </c>
      <c r="AR15" s="12" t="str">
        <f t="array" ref="AR15">SUM((G=AR$8)*(P=$B15))&amp;" - "&amp;SUM((G=$B15)*(P=AR$8))</f>
        <v>0 - 0</v>
      </c>
      <c r="AS15" s="12" t="str">
        <f t="array" ref="AS15">SUM((G=AS$8)*(P=$B15))&amp;" - "&amp;SUM((G=$B15)*(P=AS$8))</f>
        <v>0 - 0</v>
      </c>
      <c r="AT15" s="12" t="str">
        <f t="array" ref="AT15">SUM((G=AT$8)*(P=$B15))&amp;" - "&amp;SUM((G=$B15)*(P=AT$8))</f>
        <v>0 - 0</v>
      </c>
      <c r="AU15" s="12" t="str">
        <f t="array" ref="AU15">SUM((G=AU$8)*(P=$B15))&amp;" - "&amp;SUM((G=$B15)*(P=AU$8))</f>
        <v>0 - 0</v>
      </c>
      <c r="AV15" s="12" t="str">
        <f t="array" ref="AV15">SUM((G=AV$8)*(P=$B15))&amp;" - "&amp;SUM((G=$B15)*(P=AV$8))</f>
        <v>0 - 0</v>
      </c>
      <c r="AW15" s="12" t="str">
        <f t="array" ref="AW15">SUM((G=AW$8)*(P=$B15))&amp;" - "&amp;SUM((G=$B15)*(P=AW$8))</f>
        <v>0 - 1</v>
      </c>
      <c r="AX15" s="12" t="str">
        <f t="array" ref="AX15">SUM((G=AX$8)*(P=$B15))&amp;" - "&amp;SUM((G=$B15)*(P=AX$8))</f>
        <v>1 - 1</v>
      </c>
      <c r="AY15" s="12" t="str">
        <f t="array" ref="AY15">SUM((G=AY$8)*(P=$B15))&amp;" - "&amp;SUM((G=$B15)*(P=AY$8))</f>
        <v>0 - 0</v>
      </c>
      <c r="AZ15" s="12" t="str">
        <f t="array" ref="AZ15">SUM((G=AZ$8)*(P=$B15))&amp;" - "&amp;SUM((G=$B15)*(P=AZ$8))</f>
        <v>0 - 0</v>
      </c>
      <c r="BA15" s="12" t="str">
        <f t="array" ref="BA15">SUM((G=BA$8)*(P=$B15))&amp;" - "&amp;SUM((G=$B15)*(P=BA$8))</f>
        <v>0 - 1</v>
      </c>
      <c r="BB15" s="12" t="str">
        <f t="array" ref="BB15">SUM((G=BB$8)*(P=$B15))&amp;" - "&amp;SUM((G=$B15)*(P=BB$8))</f>
        <v>3 - 0</v>
      </c>
      <c r="BC15" s="12" t="str">
        <f t="array" ref="BC15">SUM((G=BC$8)*(P=$B15))&amp;" - "&amp;SUM((G=$B15)*(P=BC$8))</f>
        <v>0 - 0</v>
      </c>
      <c r="BD15" s="12" t="str">
        <f t="array" ref="BD15">SUM((G=BD$8)*(P=$B15))&amp;" - "&amp;SUM((G=$B15)*(P=BD$8))</f>
        <v>0 - 0</v>
      </c>
      <c r="BE15" s="12" t="str">
        <f t="array" ref="BE15">SUM((G=BE$8)*(P=$B15))&amp;" - "&amp;SUM((G=$B15)*(P=BE$8))</f>
        <v>0 - 0</v>
      </c>
      <c r="BF15" s="12" t="str">
        <f t="array" ref="BF15">SUM((G=BF$8)*(P=$B15))&amp;" - "&amp;SUM((G=$B15)*(P=BF$8))</f>
        <v>0 - 0</v>
      </c>
      <c r="BG15" s="12" t="str">
        <f t="array" ref="BG15">SUM((G=BG$8)*(P=$B15))&amp;" - "&amp;SUM((G=$B15)*(P=BG$8))</f>
        <v>0 - 0</v>
      </c>
      <c r="BH15" s="12" t="str">
        <f t="array" ref="BH15">SUM((G=BH$8)*(P=$B15))&amp;" - "&amp;SUM((G=$B15)*(P=BH$8))</f>
        <v>0 - 0</v>
      </c>
      <c r="BI15" s="12" t="str">
        <f t="array" ref="BI15">SUM((G=BI$8)*(P=$B15))&amp;" - "&amp;SUM((G=$B15)*(P=BI$8))</f>
        <v>0 - 0</v>
      </c>
      <c r="BJ15" s="21" t="str">
        <f t="shared" si="1"/>
        <v>CLAUDE</v>
      </c>
      <c r="BK15" s="15"/>
    </row>
    <row r="16" spans="2:63" ht="11.1" customHeight="1" x14ac:dyDescent="0.2">
      <c r="B16" s="21" t="s">
        <v>128</v>
      </c>
      <c r="C16" s="13" t="str">
        <f t="array" ref="C16">SUM((G=C$8)*(P=$B16))&amp;" - "&amp;SUM((G=$B16)*(P=C$8))</f>
        <v>0 - 0</v>
      </c>
      <c r="D16" s="35" t="str">
        <f t="array" ref="D16">SUM((G=D$8)*(P=$B16))&amp;" - "&amp;SUM((G=$B16)*(P=D$8))</f>
        <v>0 - 0</v>
      </c>
      <c r="E16" s="35" t="str">
        <f t="array" ref="E16">SUM((G=E$8)*(P=$B16))&amp;" - "&amp;SUM((G=$B16)*(P=E$8))</f>
        <v>0 - 0</v>
      </c>
      <c r="F16" s="12" t="str">
        <f t="array" ref="F16">SUM((G=F$8)*(P=$B16))&amp;" - "&amp;SUM((G=$B16)*(P=F$8))</f>
        <v>0 - 0</v>
      </c>
      <c r="G16" s="12" t="str">
        <f t="array" ref="G16">SUM((G=G$8)*(P=$B16))&amp;" - "&amp;SUM((G=$B16)*(P=G$8))</f>
        <v>0 - 0</v>
      </c>
      <c r="H16" s="12" t="str">
        <f t="array" ref="H16">SUM((G=H$8)*(P=$B16))&amp;" - "&amp;SUM((G=$B16)*(P=H$8))</f>
        <v>0 - 0</v>
      </c>
      <c r="I16" s="12" t="str">
        <f t="array" ref="I16">SUM((G=I$8)*(P=$B16))&amp;" - "&amp;SUM((G=$B16)*(P=I$8))</f>
        <v>0 - 0</v>
      </c>
      <c r="J16" s="12" t="str">
        <f t="array" ref="J16">SUM((G=J$8)*(P=$B16))&amp;" - "&amp;SUM((G=$B16)*(P=J$8))</f>
        <v>0 - 0</v>
      </c>
      <c r="K16" s="12" t="str">
        <f t="array" ref="K16">SUM((G=K$8)*(P=$B16))&amp;" - "&amp;SUM((G=$B16)*(P=K$8))</f>
        <v>0 - 0</v>
      </c>
      <c r="L16" s="12" t="str">
        <f t="array" ref="L16">SUM((G=L$8)*(P=$B16))&amp;" - "&amp;SUM((G=$B16)*(P=L$8))</f>
        <v>0 - 0</v>
      </c>
      <c r="M16" s="12" t="str">
        <f t="array" ref="M16">SUM((G=M$8)*(P=$B16))&amp;" - "&amp;SUM((G=$B16)*(P=M$8))</f>
        <v>0 - 0</v>
      </c>
      <c r="N16" s="12" t="str">
        <f t="array" ref="N16">SUM((G=N$8)*(P=$B16))&amp;" - "&amp;SUM((G=$B16)*(P=N$8))</f>
        <v>0 - 0</v>
      </c>
      <c r="O16" s="12" t="str">
        <f t="array" ref="O16">SUM((G=O$8)*(P=$B16))&amp;" - "&amp;SUM((G=$B16)*(P=O$8))</f>
        <v>0 - 0</v>
      </c>
      <c r="P16" s="12" t="str">
        <f t="array" ref="P16">SUM((G=P$8)*(P=$B16))&amp;" - "&amp;SUM((G=$B16)*(P=P$8))</f>
        <v>0 - 0</v>
      </c>
      <c r="Q16" s="12" t="str">
        <f t="array" ref="Q16">SUM((G=Q$8)*(P=$B16))&amp;" - "&amp;SUM((G=$B16)*(P=Q$8))</f>
        <v>0 - 0</v>
      </c>
      <c r="R16" s="12" t="str">
        <f t="array" ref="R16">SUM((G=R$8)*(P=$B16))&amp;" - "&amp;SUM((G=$B16)*(P=R$8))</f>
        <v>0 - 0</v>
      </c>
      <c r="S16" s="12" t="str">
        <f t="array" ref="S16">SUM((G=S$8)*(P=$B16))&amp;" - "&amp;SUM((G=$B16)*(P=S$8))</f>
        <v>0 - 0</v>
      </c>
      <c r="T16" s="12" t="str">
        <f t="array" ref="T16">SUM((G=T$8)*(P=$B16))&amp;" - "&amp;SUM((G=$B16)*(P=T$8))</f>
        <v>0 - 0</v>
      </c>
      <c r="U16" s="12" t="str">
        <f t="array" ref="U16">SUM((G=U$8)*(P=$B16))&amp;" - "&amp;SUM((G=$B16)*(P=U$8))</f>
        <v>0 - 0</v>
      </c>
      <c r="V16" s="12" t="str">
        <f t="array" ref="V16">SUM((G=V$8)*(P=$B16))&amp;" - "&amp;SUM((G=$B16)*(P=V$8))</f>
        <v>0 - 0</v>
      </c>
      <c r="W16" s="12" t="str">
        <f t="array" ref="W16">SUM((G=W$8)*(P=$B16))&amp;" - "&amp;SUM((G=$B16)*(P=W$8))</f>
        <v>1 - 0</v>
      </c>
      <c r="X16" s="12" t="str">
        <f t="array" ref="X16">SUM((G=X$8)*(P=$B16))&amp;" - "&amp;SUM((G=$B16)*(P=X$8))</f>
        <v>0 - 0</v>
      </c>
      <c r="Y16" s="12" t="str">
        <f t="array" ref="Y16">SUM((G=Y$8)*(P=$B16))&amp;" - "&amp;SUM((G=$B16)*(P=Y$8))</f>
        <v>0 - 0</v>
      </c>
      <c r="Z16" s="12" t="str">
        <f t="array" ref="Z16">SUM((G=Z$8)*(P=$B16))&amp;" - "&amp;SUM((G=$B16)*(P=Z$8))</f>
        <v>0 - 0</v>
      </c>
      <c r="AA16" s="12" t="str">
        <f t="array" ref="AA16">SUM((G=AA$8)*(P=$B16))&amp;" - "&amp;SUM((G=$B16)*(P=AA$8))</f>
        <v>0 - 0</v>
      </c>
      <c r="AB16" s="12" t="str">
        <f t="array" ref="AB16">SUM((G=AB$8)*(P=$B16))&amp;" - "&amp;SUM((G=$B16)*(P=AB$8))</f>
        <v>0 - 0</v>
      </c>
      <c r="AC16" s="12" t="str">
        <f t="array" ref="AC16">SUM((G=AC$8)*(P=$B16))&amp;" - "&amp;SUM((G=$B16)*(P=AC$8))</f>
        <v>0 - 0</v>
      </c>
      <c r="AD16" s="12" t="str">
        <f t="array" ref="AD16">SUM((G=AD$8)*(P=$B16))&amp;" - "&amp;SUM((G=$B16)*(P=AD$8))</f>
        <v>0 - 0</v>
      </c>
      <c r="AE16" s="12" t="str">
        <f t="array" ref="AE16">SUM((G=AE$8)*(P=$B16))&amp;" - "&amp;SUM((G=$B16)*(P=AE$8))</f>
        <v>0 - 0</v>
      </c>
      <c r="AF16" s="12" t="str">
        <f t="array" ref="AF16">SUM((G=AF$8)*(P=$B16))&amp;" - "&amp;SUM((G=$B16)*(P=AF$8))</f>
        <v>0 - 0</v>
      </c>
      <c r="AG16" s="12" t="str">
        <f t="array" ref="AG16">SUM((G=AG$8)*(P=$B16))&amp;" - "&amp;SUM((G=$B16)*(P=AG$8))</f>
        <v>0 - 0</v>
      </c>
      <c r="AH16" s="12" t="str">
        <f t="array" ref="AH16">SUM((G=AH$8)*(P=$B16))&amp;" - "&amp;SUM((G=$B16)*(P=AH$8))</f>
        <v>0 - 0</v>
      </c>
      <c r="AI16" s="12" t="str">
        <f t="array" ref="AI16">SUM((G=AI$8)*(P=$B16))&amp;" - "&amp;SUM((G=$B16)*(P=AI$8))</f>
        <v>0 - 0</v>
      </c>
      <c r="AJ16" s="12" t="str">
        <f t="array" ref="AJ16">SUM((G=AJ$8)*(P=$B16))&amp;" - "&amp;SUM((G=$B16)*(P=AJ$8))</f>
        <v>0 - 0</v>
      </c>
      <c r="AK16" s="12" t="str">
        <f t="array" ref="AK16">SUM((G=AK$8)*(P=$B16))&amp;" - "&amp;SUM((G=$B16)*(P=AK$8))</f>
        <v>0 - 0</v>
      </c>
      <c r="AL16" s="12" t="str">
        <f t="array" ref="AL16">SUM((G=AL$8)*(P=$B16))&amp;" - "&amp;SUM((G=$B16)*(P=AL$8))</f>
        <v>0 - 0</v>
      </c>
      <c r="AM16" s="12" t="str">
        <f t="array" ref="AM16">SUM((G=AM$8)*(P=$B16))&amp;" - "&amp;SUM((G=$B16)*(P=AM$8))</f>
        <v>0 - 0</v>
      </c>
      <c r="AN16" s="12" t="str">
        <f t="array" ref="AN16">SUM((G=AN$8)*(P=$B16))&amp;" - "&amp;SUM((G=$B16)*(P=AN$8))</f>
        <v>0 - 0</v>
      </c>
      <c r="AO16" s="12" t="str">
        <f t="array" ref="AO16">SUM((G=AO$8)*(P=$B16))&amp;" - "&amp;SUM((G=$B16)*(P=AO$8))</f>
        <v>0 - 0</v>
      </c>
      <c r="AP16" s="12" t="str">
        <f t="array" ref="AP16">SUM((G=AP$8)*(P=$B16))&amp;" - "&amp;SUM((G=$B16)*(P=AP$8))</f>
        <v>0 - 0</v>
      </c>
      <c r="AQ16" s="12" t="str">
        <f t="array" ref="AQ16">SUM((G=AQ$8)*(P=$B16))&amp;" - "&amp;SUM((G=$B16)*(P=AQ$8))</f>
        <v>0 - 0</v>
      </c>
      <c r="AR16" s="12" t="str">
        <f t="array" ref="AR16">SUM((G=AR$8)*(P=$B16))&amp;" - "&amp;SUM((G=$B16)*(P=AR$8))</f>
        <v>0 - 0</v>
      </c>
      <c r="AS16" s="12" t="str">
        <f t="array" ref="AS16">SUM((G=AS$8)*(P=$B16))&amp;" - "&amp;SUM((G=$B16)*(P=AS$8))</f>
        <v>0 - 0</v>
      </c>
      <c r="AT16" s="12" t="str">
        <f t="array" ref="AT16">SUM((G=AT$8)*(P=$B16))&amp;" - "&amp;SUM((G=$B16)*(P=AT$8))</f>
        <v>0 - 0</v>
      </c>
      <c r="AU16" s="12" t="str">
        <f t="array" ref="AU16">SUM((G=AU$8)*(P=$B16))&amp;" - "&amp;SUM((G=$B16)*(P=AU$8))</f>
        <v>0 - 0</v>
      </c>
      <c r="AV16" s="12" t="str">
        <f t="array" ref="AV16">SUM((G=AV$8)*(P=$B16))&amp;" - "&amp;SUM((G=$B16)*(P=AV$8))</f>
        <v>0 - 0</v>
      </c>
      <c r="AW16" s="12" t="str">
        <f t="array" ref="AW16">SUM((G=AW$8)*(P=$B16))&amp;" - "&amp;SUM((G=$B16)*(P=AW$8))</f>
        <v>0 - 0</v>
      </c>
      <c r="AX16" s="12" t="str">
        <f t="array" ref="AX16">SUM((G=AX$8)*(P=$B16))&amp;" - "&amp;SUM((G=$B16)*(P=AX$8))</f>
        <v>0 - 0</v>
      </c>
      <c r="AY16" s="12" t="str">
        <f t="array" ref="AY16">SUM((G=AY$8)*(P=$B16))&amp;" - "&amp;SUM((G=$B16)*(P=AY$8))</f>
        <v>0 - 0</v>
      </c>
      <c r="AZ16" s="12" t="str">
        <f t="array" ref="AZ16">SUM((G=AZ$8)*(P=$B16))&amp;" - "&amp;SUM((G=$B16)*(P=AZ$8))</f>
        <v>0 - 0</v>
      </c>
      <c r="BA16" s="12" t="str">
        <f t="array" ref="BA16">SUM((G=BA$8)*(P=$B16))&amp;" - "&amp;SUM((G=$B16)*(P=BA$8))</f>
        <v>0 - 0</v>
      </c>
      <c r="BB16" s="12" t="str">
        <f t="array" ref="BB16">SUM((G=BB$8)*(P=$B16))&amp;" - "&amp;SUM((G=$B16)*(P=BB$8))</f>
        <v>0 - 0</v>
      </c>
      <c r="BC16" s="12" t="str">
        <f t="array" ref="BC16">SUM((G=BC$8)*(P=$B16))&amp;" - "&amp;SUM((G=$B16)*(P=BC$8))</f>
        <v>0 - 0</v>
      </c>
      <c r="BD16" s="12" t="str">
        <f t="array" ref="BD16">SUM((G=BD$8)*(P=$B16))&amp;" - "&amp;SUM((G=$B16)*(P=BD$8))</f>
        <v>0 - 0</v>
      </c>
      <c r="BE16" s="12" t="str">
        <f t="array" ref="BE16">SUM((G=BE$8)*(P=$B16))&amp;" - "&amp;SUM((G=$B16)*(P=BE$8))</f>
        <v>0 - 0</v>
      </c>
      <c r="BF16" s="12" t="str">
        <f t="array" ref="BF16">SUM((G=BF$8)*(P=$B16))&amp;" - "&amp;SUM((G=$B16)*(P=BF$8))</f>
        <v>0 - 0</v>
      </c>
      <c r="BG16" s="12" t="str">
        <f t="array" ref="BG16">SUM((G=BG$8)*(P=$B16))&amp;" - "&amp;SUM((G=$B16)*(P=BG$8))</f>
        <v>0 - 0</v>
      </c>
      <c r="BH16" s="25" t="str">
        <f t="array" ref="BH16">SUM((G=BH$8)*(P=$B16))&amp;" - "&amp;SUM((G=$B16)*(P=BH$8))</f>
        <v>0 - 0</v>
      </c>
      <c r="BI16" s="25" t="str">
        <f t="array" ref="BI16">SUM((G=BI$8)*(P=$B16))&amp;" - "&amp;SUM((G=$B16)*(P=BI$8))</f>
        <v>0 - 0</v>
      </c>
      <c r="BJ16" s="21" t="str">
        <f t="shared" si="1"/>
        <v>CORINNE</v>
      </c>
      <c r="BK16" s="15"/>
    </row>
    <row r="17" spans="2:63" ht="11.1" customHeight="1" x14ac:dyDescent="0.2">
      <c r="B17" s="21" t="s">
        <v>315</v>
      </c>
      <c r="C17" s="13" t="str">
        <f t="array" ref="C17">SUM((G=C$8)*(P=$B17))&amp;" - "&amp;SUM((G=$B17)*(P=C$8))</f>
        <v>0 - 0</v>
      </c>
      <c r="D17" s="35" t="str">
        <f t="array" ref="D17">SUM((G=D$8)*(P=$B17))&amp;" - "&amp;SUM((G=$B17)*(P=D$8))</f>
        <v>0 - 0</v>
      </c>
      <c r="E17" s="35" t="str">
        <f t="array" ref="E17">SUM((G=E$8)*(P=$B17))&amp;" - "&amp;SUM((G=$B17)*(P=E$8))</f>
        <v>0 - 0</v>
      </c>
      <c r="F17" s="12" t="str">
        <f t="array" ref="F17">SUM((G=F$8)*(P=$B17))&amp;" - "&amp;SUM((G=$B17)*(P=F$8))</f>
        <v>0 - 0</v>
      </c>
      <c r="G17" s="12" t="str">
        <f t="array" ref="G17">SUM((G=G$8)*(P=$B17))&amp;" - "&amp;SUM((G=$B17)*(P=G$8))</f>
        <v>0 - 0</v>
      </c>
      <c r="H17" s="12" t="str">
        <f t="array" ref="H17">SUM((G=H$8)*(P=$B17))&amp;" - "&amp;SUM((G=$B17)*(P=H$8))</f>
        <v>0 - 0</v>
      </c>
      <c r="I17" s="12" t="str">
        <f t="array" ref="I17">SUM((G=I$8)*(P=$B17))&amp;" - "&amp;SUM((G=$B17)*(P=I$8))</f>
        <v>0 - 0</v>
      </c>
      <c r="J17" s="12" t="str">
        <f t="array" ref="J17">SUM((G=J$8)*(P=$B17))&amp;" - "&amp;SUM((G=$B17)*(P=J$8))</f>
        <v>0 - 0</v>
      </c>
      <c r="K17" s="12" t="str">
        <f t="array" ref="K17">SUM((G=K$8)*(P=$B17))&amp;" - "&amp;SUM((G=$B17)*(P=K$8))</f>
        <v>0 - 0</v>
      </c>
      <c r="L17" s="12" t="str">
        <f t="array" ref="L17">SUM((G=L$8)*(P=$B17))&amp;" - "&amp;SUM((G=$B17)*(P=L$8))</f>
        <v>0 - 0</v>
      </c>
      <c r="M17" s="12" t="str">
        <f t="array" ref="M17">SUM((G=M$8)*(P=$B17))&amp;" - "&amp;SUM((G=$B17)*(P=M$8))</f>
        <v>0 - 0</v>
      </c>
      <c r="N17" s="12" t="str">
        <f t="array" ref="N17">SUM((G=N$8)*(P=$B17))&amp;" - "&amp;SUM((G=$B17)*(P=N$8))</f>
        <v>0 - 0</v>
      </c>
      <c r="O17" s="12" t="str">
        <f t="array" ref="O17">SUM((G=O$8)*(P=$B17))&amp;" - "&amp;SUM((G=$B17)*(P=O$8))</f>
        <v>0 - 0</v>
      </c>
      <c r="P17" s="12" t="str">
        <f t="array" ref="P17">SUM((G=P$8)*(P=$B17))&amp;" - "&amp;SUM((G=$B17)*(P=P$8))</f>
        <v>0 - 0</v>
      </c>
      <c r="Q17" s="12" t="str">
        <f t="array" ref="Q17">SUM((G=Q$8)*(P=$B17))&amp;" - "&amp;SUM((G=$B17)*(P=Q$8))</f>
        <v>0 - 0</v>
      </c>
      <c r="R17" s="12" t="str">
        <f t="array" ref="R17">SUM((G=R$8)*(P=$B17))&amp;" - "&amp;SUM((G=$B17)*(P=R$8))</f>
        <v>0 - 0</v>
      </c>
      <c r="S17" s="12" t="str">
        <f t="array" ref="S17">SUM((G=S$8)*(P=$B17))&amp;" - "&amp;SUM((G=$B17)*(P=S$8))</f>
        <v>0 - 0</v>
      </c>
      <c r="T17" s="12" t="str">
        <f t="array" ref="T17">SUM((G=T$8)*(P=$B17))&amp;" - "&amp;SUM((G=$B17)*(P=T$8))</f>
        <v>0 - 0</v>
      </c>
      <c r="U17" s="12" t="str">
        <f t="array" ref="U17">SUM((G=U$8)*(P=$B17))&amp;" - "&amp;SUM((G=$B17)*(P=U$8))</f>
        <v>0 - 0</v>
      </c>
      <c r="V17" s="12" t="str">
        <f t="array" ref="V17">SUM((G=V$8)*(P=$B17))&amp;" - "&amp;SUM((G=$B17)*(P=V$8))</f>
        <v>0 - 0</v>
      </c>
      <c r="W17" s="12" t="str">
        <f t="array" ref="W17">SUM((G=W$8)*(P=$B17))&amp;" - "&amp;SUM((G=$B17)*(P=W$8))</f>
        <v>1 - 0</v>
      </c>
      <c r="X17" s="12" t="str">
        <f t="array" ref="X17">SUM((G=X$8)*(P=$B17))&amp;" - "&amp;SUM((G=$B17)*(P=X$8))</f>
        <v>0 - 0</v>
      </c>
      <c r="Y17" s="12" t="str">
        <f t="array" ref="Y17">SUM((G=Y$8)*(P=$B17))&amp;" - "&amp;SUM((G=$B17)*(P=Y$8))</f>
        <v>0 - 0</v>
      </c>
      <c r="Z17" s="12" t="str">
        <f t="array" ref="Z17">SUM((G=Z$8)*(P=$B17))&amp;" - "&amp;SUM((G=$B17)*(P=Z$8))</f>
        <v>0 - 0</v>
      </c>
      <c r="AA17" s="12" t="str">
        <f t="array" ref="AA17">SUM((G=AA$8)*(P=$B17))&amp;" - "&amp;SUM((G=$B17)*(P=AA$8))</f>
        <v>0 - 0</v>
      </c>
      <c r="AB17" s="12" t="str">
        <f t="array" ref="AB17">SUM((G=AB$8)*(P=$B17))&amp;" - "&amp;SUM((G=$B17)*(P=AB$8))</f>
        <v>0 - 0</v>
      </c>
      <c r="AC17" s="12" t="str">
        <f t="array" ref="AC17">SUM((G=AC$8)*(P=$B17))&amp;" - "&amp;SUM((G=$B17)*(P=AC$8))</f>
        <v>0 - 0</v>
      </c>
      <c r="AD17" s="12" t="str">
        <f t="array" ref="AD17">SUM((G=AD$8)*(P=$B17))&amp;" - "&amp;SUM((G=$B17)*(P=AD$8))</f>
        <v>0 - 0</v>
      </c>
      <c r="AE17" s="12" t="str">
        <f t="array" ref="AE17">SUM((G=AE$8)*(P=$B17))&amp;" - "&amp;SUM((G=$B17)*(P=AE$8))</f>
        <v>0 - 0</v>
      </c>
      <c r="AF17" s="12" t="str">
        <f t="array" ref="AF17">SUM((G=AF$8)*(P=$B17))&amp;" - "&amp;SUM((G=$B17)*(P=AF$8))</f>
        <v>0 - 0</v>
      </c>
      <c r="AG17" s="12" t="str">
        <f t="array" ref="AG17">SUM((G=AG$8)*(P=$B17))&amp;" - "&amp;SUM((G=$B17)*(P=AG$8))</f>
        <v>0 - 0</v>
      </c>
      <c r="AH17" s="12" t="str">
        <f t="array" ref="AH17">SUM((G=AH$8)*(P=$B17))&amp;" - "&amp;SUM((G=$B17)*(P=AH$8))</f>
        <v>0 - 0</v>
      </c>
      <c r="AI17" s="12" t="str">
        <f t="array" ref="AI17">SUM((G=AI$8)*(P=$B17))&amp;" - "&amp;SUM((G=$B17)*(P=AI$8))</f>
        <v>0 - 0</v>
      </c>
      <c r="AJ17" s="12" t="str">
        <f t="array" ref="AJ17">SUM((G=AJ$8)*(P=$B17))&amp;" - "&amp;SUM((G=$B17)*(P=AJ$8))</f>
        <v>0 - 0</v>
      </c>
      <c r="AK17" s="12" t="str">
        <f t="array" ref="AK17">SUM((G=AK$8)*(P=$B17))&amp;" - "&amp;SUM((G=$B17)*(P=AK$8))</f>
        <v>0 - 0</v>
      </c>
      <c r="AL17" s="12" t="str">
        <f t="array" ref="AL17">SUM((G=AL$8)*(P=$B17))&amp;" - "&amp;SUM((G=$B17)*(P=AL$8))</f>
        <v>0 - 0</v>
      </c>
      <c r="AM17" s="12" t="str">
        <f t="array" ref="AM17">SUM((G=AM$8)*(P=$B17))&amp;" - "&amp;SUM((G=$B17)*(P=AM$8))</f>
        <v>0 - 0</v>
      </c>
      <c r="AN17" s="12" t="str">
        <f t="array" ref="AN17">SUM((G=AN$8)*(P=$B17))&amp;" - "&amp;SUM((G=$B17)*(P=AN$8))</f>
        <v>0 - 0</v>
      </c>
      <c r="AO17" s="12" t="str">
        <f t="array" ref="AO17">SUM((G=AO$8)*(P=$B17))&amp;" - "&amp;SUM((G=$B17)*(P=AO$8))</f>
        <v>0 - 0</v>
      </c>
      <c r="AP17" s="12" t="str">
        <f t="array" ref="AP17">SUM((G=AP$8)*(P=$B17))&amp;" - "&amp;SUM((G=$B17)*(P=AP$8))</f>
        <v>0 - 0</v>
      </c>
      <c r="AQ17" s="12" t="str">
        <f t="array" ref="AQ17">SUM((G=AQ$8)*(P=$B17))&amp;" - "&amp;SUM((G=$B17)*(P=AQ$8))</f>
        <v>0 - 0</v>
      </c>
      <c r="AR17" s="12" t="str">
        <f t="array" ref="AR17">SUM((G=AR$8)*(P=$B17))&amp;" - "&amp;SUM((G=$B17)*(P=AR$8))</f>
        <v>0 - 0</v>
      </c>
      <c r="AS17" s="12" t="str">
        <f t="array" ref="AS17">SUM((G=AS$8)*(P=$B17))&amp;" - "&amp;SUM((G=$B17)*(P=AS$8))</f>
        <v>0 - 0</v>
      </c>
      <c r="AT17" s="12" t="str">
        <f t="array" ref="AT17">SUM((G=AT$8)*(P=$B17))&amp;" - "&amp;SUM((G=$B17)*(P=AT$8))</f>
        <v>0 - 0</v>
      </c>
      <c r="AU17" s="12" t="str">
        <f t="array" ref="AU17">SUM((G=AU$8)*(P=$B17))&amp;" - "&amp;SUM((G=$B17)*(P=AU$8))</f>
        <v>0 - 0</v>
      </c>
      <c r="AV17" s="12" t="str">
        <f t="array" ref="AV17">SUM((G=AV$8)*(P=$B17))&amp;" - "&amp;SUM((G=$B17)*(P=AV$8))</f>
        <v>0 - 0</v>
      </c>
      <c r="AW17" s="12" t="str">
        <f t="array" ref="AW17">SUM((G=AW$8)*(P=$B17))&amp;" - "&amp;SUM((G=$B17)*(P=AW$8))</f>
        <v>0 - 0</v>
      </c>
      <c r="AX17" s="12" t="str">
        <f t="array" ref="AX17">SUM((G=AX$8)*(P=$B17))&amp;" - "&amp;SUM((G=$B17)*(P=AX$8))</f>
        <v>0 - 0</v>
      </c>
      <c r="AY17" s="12" t="str">
        <f t="array" ref="AY17">SUM((G=AY$8)*(P=$B17))&amp;" - "&amp;SUM((G=$B17)*(P=AY$8))</f>
        <v>0 - 0</v>
      </c>
      <c r="AZ17" s="12" t="str">
        <f t="array" ref="AZ17">SUM((G=AZ$8)*(P=$B17))&amp;" - "&amp;SUM((G=$B17)*(P=AZ$8))</f>
        <v>0 - 0</v>
      </c>
      <c r="BA17" s="12" t="str">
        <f t="array" ref="BA17">SUM((G=BA$8)*(P=$B17))&amp;" - "&amp;SUM((G=$B17)*(P=BA$8))</f>
        <v>0 - 0</v>
      </c>
      <c r="BB17" s="12" t="str">
        <f t="array" ref="BB17">SUM((G=BB$8)*(P=$B17))&amp;" - "&amp;SUM((G=$B17)*(P=BB$8))</f>
        <v>0 - 0</v>
      </c>
      <c r="BC17" s="12" t="str">
        <f t="array" ref="BC17">SUM((G=BC$8)*(P=$B17))&amp;" - "&amp;SUM((G=$B17)*(P=BC$8))</f>
        <v>0 - 0</v>
      </c>
      <c r="BD17" s="12" t="str">
        <f t="array" ref="BD17">SUM((G=BD$8)*(P=$B17))&amp;" - "&amp;SUM((G=$B17)*(P=BD$8))</f>
        <v>0 - 0</v>
      </c>
      <c r="BE17" s="12" t="str">
        <f t="array" ref="BE17">SUM((G=BE$8)*(P=$B17))&amp;" - "&amp;SUM((G=$B17)*(P=BE$8))</f>
        <v>0 - 0</v>
      </c>
      <c r="BF17" s="12" t="str">
        <f t="array" ref="BF17">SUM((G=BF$8)*(P=$B17))&amp;" - "&amp;SUM((G=$B17)*(P=BF$8))</f>
        <v>0 - 0</v>
      </c>
      <c r="BG17" s="12" t="str">
        <f t="array" ref="BG17">SUM((G=BG$8)*(P=$B17))&amp;" - "&amp;SUM((G=$B17)*(P=BG$8))</f>
        <v>0 - 0</v>
      </c>
      <c r="BH17" s="25" t="str">
        <f t="array" ref="BH17">SUM((G=BH$8)*(P=$B17))&amp;" - "&amp;SUM((G=$B17)*(P=BH$8))</f>
        <v>0 - 0</v>
      </c>
      <c r="BI17" s="25" t="str">
        <f t="array" ref="BI17">SUM((G=BI$8)*(P=$B17))&amp;" - "&amp;SUM((G=$B17)*(P=BI$8))</f>
        <v>0 - 0</v>
      </c>
      <c r="BJ17" s="21" t="str">
        <f t="shared" si="1"/>
        <v>CYRIL D.</v>
      </c>
      <c r="BK17" s="15"/>
    </row>
    <row r="18" spans="2:63" ht="11.1" customHeight="1" x14ac:dyDescent="0.2">
      <c r="B18" s="21" t="s">
        <v>104</v>
      </c>
      <c r="C18" s="13" t="str">
        <f t="array" ref="C18">SUM((G=C$8)*(P=$B18))&amp;" - "&amp;SUM((G=$B18)*(P=C$8))</f>
        <v>0 - 0</v>
      </c>
      <c r="D18" s="35" t="str">
        <f t="array" ref="D18">SUM((G=D$8)*(P=$B18))&amp;" - "&amp;SUM((G=$B18)*(P=D$8))</f>
        <v>0 - 0</v>
      </c>
      <c r="E18" s="35" t="str">
        <f t="array" ref="E18">SUM((G=E$8)*(P=$B18))&amp;" - "&amp;SUM((G=$B18)*(P=E$8))</f>
        <v>0 - 0</v>
      </c>
      <c r="F18" s="12" t="str">
        <f t="array" ref="F18">SUM((G=F$8)*(P=$B18))&amp;" - "&amp;SUM((G=$B18)*(P=F$8))</f>
        <v>1 - 2</v>
      </c>
      <c r="G18" s="12" t="str">
        <f t="array" ref="G18">SUM((G=G$8)*(P=$B18))&amp;" - "&amp;SUM((G=$B18)*(P=G$8))</f>
        <v>0 - 0</v>
      </c>
      <c r="H18" s="12" t="str">
        <f t="array" ref="H18">SUM((G=H$8)*(P=$B18))&amp;" - "&amp;SUM((G=$B18)*(P=H$8))</f>
        <v>0 - 0</v>
      </c>
      <c r="I18" s="12" t="str">
        <f t="array" ref="I18">SUM((G=I$8)*(P=$B18))&amp;" - "&amp;SUM((G=$B18)*(P=I$8))</f>
        <v>0 - 0</v>
      </c>
      <c r="J18" s="12" t="str">
        <f t="array" ref="J18">SUM((G=J$8)*(P=$B18))&amp;" - "&amp;SUM((G=$B18)*(P=J$8))</f>
        <v>0 - 0</v>
      </c>
      <c r="K18" s="12" t="str">
        <f t="array" ref="K18">SUM((G=K$8)*(P=$B18))&amp;" - "&amp;SUM((G=$B18)*(P=K$8))</f>
        <v>0 - 0</v>
      </c>
      <c r="L18" s="12" t="str">
        <f t="array" ref="L18">SUM((G=L$8)*(P=$B18))&amp;" - "&amp;SUM((G=$B18)*(P=L$8))</f>
        <v>0 - 0</v>
      </c>
      <c r="M18" s="12" t="str">
        <f t="array" ref="M18">SUM((G=M$8)*(P=$B18))&amp;" - "&amp;SUM((G=$B18)*(P=M$8))</f>
        <v>5 - 2</v>
      </c>
      <c r="N18" s="12" t="str">
        <f t="array" ref="N18">SUM((G=N$8)*(P=$B18))&amp;" - "&amp;SUM((G=$B18)*(P=N$8))</f>
        <v>1 - 0</v>
      </c>
      <c r="O18" s="12" t="str">
        <f t="array" ref="O18">SUM((G=O$8)*(P=$B18))&amp;" - "&amp;SUM((G=$B18)*(P=O$8))</f>
        <v>0 - 0</v>
      </c>
      <c r="P18" s="12" t="str">
        <f t="array" ref="P18">SUM((G=P$8)*(P=$B18))&amp;" - "&amp;SUM((G=$B18)*(P=P$8))</f>
        <v>0 - 0</v>
      </c>
      <c r="Q18" s="12" t="str">
        <f t="array" ref="Q18">SUM((G=Q$8)*(P=$B18))&amp;" - "&amp;SUM((G=$B18)*(P=Q$8))</f>
        <v>0 - 0</v>
      </c>
      <c r="R18" s="12" t="str">
        <f t="array" ref="R18">SUM((G=R$8)*(P=$B18))&amp;" - "&amp;SUM((G=$B18)*(P=R$8))</f>
        <v>2 - 2</v>
      </c>
      <c r="S18" s="12" t="str">
        <f t="array" ref="S18">SUM((G=S$8)*(P=$B18))&amp;" - "&amp;SUM((G=$B18)*(P=S$8))</f>
        <v>0 - 0</v>
      </c>
      <c r="T18" s="12" t="str">
        <f t="array" ref="T18">SUM((G=T$8)*(P=$B18))&amp;" - "&amp;SUM((G=$B18)*(P=T$8))</f>
        <v>1 - 3</v>
      </c>
      <c r="U18" s="12" t="str">
        <f t="array" ref="U18">SUM((G=U$8)*(P=$B18))&amp;" - "&amp;SUM((G=$B18)*(P=U$8))</f>
        <v>5 - 2</v>
      </c>
      <c r="V18" s="12" t="str">
        <f t="array" ref="V18">SUM((G=V$8)*(P=$B18))&amp;" - "&amp;SUM((G=$B18)*(P=V$8))</f>
        <v>0 - 0</v>
      </c>
      <c r="W18" s="12" t="str">
        <f t="array" ref="W18">SUM((G=W$8)*(P=$B18))&amp;" - "&amp;SUM((G=$B18)*(P=W$8))</f>
        <v>2 - 2</v>
      </c>
      <c r="X18" s="12" t="str">
        <f t="array" ref="X18">SUM((G=X$8)*(P=$B18))&amp;" - "&amp;SUM((G=$B18)*(P=X$8))</f>
        <v>5 - 2</v>
      </c>
      <c r="Y18" s="12" t="str">
        <f t="array" ref="Y18">SUM((G=Y$8)*(P=$B18))&amp;" - "&amp;SUM((G=$B18)*(P=Y$8))</f>
        <v>1 - 0</v>
      </c>
      <c r="Z18" s="12" t="str">
        <f t="array" ref="Z18">SUM((G=Z$8)*(P=$B18))&amp;" - "&amp;SUM((G=$B18)*(P=Z$8))</f>
        <v>0 - 0</v>
      </c>
      <c r="AA18" s="12" t="str">
        <f t="array" ref="AA18">SUM((G=AA$8)*(P=$B18))&amp;" - "&amp;SUM((G=$B18)*(P=AA$8))</f>
        <v>1 - 0</v>
      </c>
      <c r="AB18" s="12" t="str">
        <f t="array" ref="AB18">SUM((G=AB$8)*(P=$B18))&amp;" - "&amp;SUM((G=$B18)*(P=AB$8))</f>
        <v>1 - 0</v>
      </c>
      <c r="AC18" s="12" t="str">
        <f t="array" ref="AC18">SUM((G=AC$8)*(P=$B18))&amp;" - "&amp;SUM((G=$B18)*(P=AC$8))</f>
        <v>1 - 0</v>
      </c>
      <c r="AD18" s="12" t="str">
        <f t="array" ref="AD18">SUM((G=AD$8)*(P=$B18))&amp;" - "&amp;SUM((G=$B18)*(P=AD$8))</f>
        <v>0 - 0</v>
      </c>
      <c r="AE18" s="12" t="str">
        <f t="array" ref="AE18">SUM((G=AE$8)*(P=$B18))&amp;" - "&amp;SUM((G=$B18)*(P=AE$8))</f>
        <v>0 - 0</v>
      </c>
      <c r="AF18" s="12" t="str">
        <f t="array" ref="AF18">SUM((G=AF$8)*(P=$B18))&amp;" - "&amp;SUM((G=$B18)*(P=AF$8))</f>
        <v>0 - 0</v>
      </c>
      <c r="AG18" s="12" t="str">
        <f t="array" ref="AG18">SUM((G=AG$8)*(P=$B18))&amp;" - "&amp;SUM((G=$B18)*(P=AG$8))</f>
        <v>3 - 2</v>
      </c>
      <c r="AH18" s="12" t="str">
        <f t="array" ref="AH18">SUM((G=AH$8)*(P=$B18))&amp;" - "&amp;SUM((G=$B18)*(P=AH$8))</f>
        <v>0 - 0</v>
      </c>
      <c r="AI18" s="12" t="str">
        <f t="array" ref="AI18">SUM((G=AI$8)*(P=$B18))&amp;" - "&amp;SUM((G=$B18)*(P=AI$8))</f>
        <v>0 - 0</v>
      </c>
      <c r="AJ18" s="12" t="str">
        <f t="array" ref="AJ18">SUM((G=AJ$8)*(P=$B18))&amp;" - "&amp;SUM((G=$B18)*(P=AJ$8))</f>
        <v>0 - 1</v>
      </c>
      <c r="AK18" s="12" t="str">
        <f t="array" ref="AK18">SUM((G=AK$8)*(P=$B18))&amp;" - "&amp;SUM((G=$B18)*(P=AK$8))</f>
        <v>2 - 2</v>
      </c>
      <c r="AL18" s="12" t="str">
        <f t="array" ref="AL18">SUM((G=AL$8)*(P=$B18))&amp;" - "&amp;SUM((G=$B18)*(P=AL$8))</f>
        <v>1 - 1</v>
      </c>
      <c r="AM18" s="12" t="str">
        <f t="array" ref="AM18">SUM((G=AM$8)*(P=$B18))&amp;" - "&amp;SUM((G=$B18)*(P=AM$8))</f>
        <v>0 - 0</v>
      </c>
      <c r="AN18" s="12" t="str">
        <f t="array" ref="AN18">SUM((G=AN$8)*(P=$B18))&amp;" - "&amp;SUM((G=$B18)*(P=AN$8))</f>
        <v>0 - 0</v>
      </c>
      <c r="AO18" s="12" t="str">
        <f t="array" ref="AO18">SUM((G=AO$8)*(P=$B18))&amp;" - "&amp;SUM((G=$B18)*(P=AO$8))</f>
        <v>0 - 0</v>
      </c>
      <c r="AP18" s="12" t="str">
        <f t="array" ref="AP18">SUM((G=AP$8)*(P=$B18))&amp;" - "&amp;SUM((G=$B18)*(P=AP$8))</f>
        <v>1 - 1</v>
      </c>
      <c r="AQ18" s="12" t="str">
        <f t="array" ref="AQ18">SUM((G=AQ$8)*(P=$B18))&amp;" - "&amp;SUM((G=$B18)*(P=AQ$8))</f>
        <v>0 - 0</v>
      </c>
      <c r="AR18" s="12" t="str">
        <f t="array" ref="AR18">SUM((G=AR$8)*(P=$B18))&amp;" - "&amp;SUM((G=$B18)*(P=AR$8))</f>
        <v>1 - 2</v>
      </c>
      <c r="AS18" s="12" t="str">
        <f t="array" ref="AS18">SUM((G=AS$8)*(P=$B18))&amp;" - "&amp;SUM((G=$B18)*(P=AS$8))</f>
        <v>0 - 0</v>
      </c>
      <c r="AT18" s="12" t="str">
        <f t="array" ref="AT18">SUM((G=AT$8)*(P=$B18))&amp;" - "&amp;SUM((G=$B18)*(P=AT$8))</f>
        <v>2 - 0</v>
      </c>
      <c r="AU18" s="12" t="str">
        <f t="array" ref="AU18">SUM((G=AU$8)*(P=$B18))&amp;" - "&amp;SUM((G=$B18)*(P=AU$8))</f>
        <v>1 - 0</v>
      </c>
      <c r="AV18" s="12" t="str">
        <f t="array" ref="AV18">SUM((G=AV$8)*(P=$B18))&amp;" - "&amp;SUM((G=$B18)*(P=AV$8))</f>
        <v>0 - 0</v>
      </c>
      <c r="AW18" s="12" t="str">
        <f t="array" ref="AW18">SUM((G=AW$8)*(P=$B18))&amp;" - "&amp;SUM((G=$B18)*(P=AW$8))</f>
        <v>1 - 0</v>
      </c>
      <c r="AX18" s="12" t="str">
        <f t="array" ref="AX18">SUM((G=AX$8)*(P=$B18))&amp;" - "&amp;SUM((G=$B18)*(P=AX$8))</f>
        <v>1 - 1</v>
      </c>
      <c r="AY18" s="12" t="str">
        <f t="array" ref="AY18">SUM((G=AY$8)*(P=$B18))&amp;" - "&amp;SUM((G=$B18)*(P=AY$8))</f>
        <v>0 - 0</v>
      </c>
      <c r="AZ18" s="12" t="str">
        <f t="array" ref="AZ18">SUM((G=AZ$8)*(P=$B18))&amp;" - "&amp;SUM((G=$B18)*(P=AZ$8))</f>
        <v>2 - 2</v>
      </c>
      <c r="BA18" s="12" t="str">
        <f t="array" ref="BA18">SUM((G=BA$8)*(P=$B18))&amp;" - "&amp;SUM((G=$B18)*(P=BA$8))</f>
        <v>2 - 2</v>
      </c>
      <c r="BB18" s="12" t="str">
        <f t="array" ref="BB18">SUM((G=BB$8)*(P=$B18))&amp;" - "&amp;SUM((G=$B18)*(P=BB$8))</f>
        <v>2 - 0</v>
      </c>
      <c r="BC18" s="12" t="str">
        <f t="array" ref="BC18">SUM((G=BC$8)*(P=$B18))&amp;" - "&amp;SUM((G=$B18)*(P=BC$8))</f>
        <v>0 - 0</v>
      </c>
      <c r="BD18" s="12" t="str">
        <f t="array" ref="BD18">SUM((G=BD$8)*(P=$B18))&amp;" - "&amp;SUM((G=$B18)*(P=BD$8))</f>
        <v>1 - 1</v>
      </c>
      <c r="BE18" s="12" t="str">
        <f t="array" ref="BE18">SUM((G=BE$8)*(P=$B18))&amp;" - "&amp;SUM((G=$B18)*(P=BE$8))</f>
        <v>0 - 0</v>
      </c>
      <c r="BF18" s="12" t="str">
        <f t="array" ref="BF18">SUM((G=BF$8)*(P=$B18))&amp;" - "&amp;SUM((G=$B18)*(P=BF$8))</f>
        <v>0 - 0</v>
      </c>
      <c r="BG18" s="12" t="str">
        <f t="array" ref="BG18">SUM((G=BG$8)*(P=$B18))&amp;" - "&amp;SUM((G=$B18)*(P=BG$8))</f>
        <v>1 - 0</v>
      </c>
      <c r="BH18" s="25" t="str">
        <f t="array" ref="BH18">SUM((G=BH$8)*(P=$B18))&amp;" - "&amp;SUM((G=$B18)*(P=BH$8))</f>
        <v>0 - 0</v>
      </c>
      <c r="BI18" s="25" t="str">
        <f t="array" ref="BI18">SUM((G=BI$8)*(P=$B18))&amp;" - "&amp;SUM((G=$B18)*(P=BI$8))</f>
        <v>0 - 1</v>
      </c>
      <c r="BJ18" s="21" t="str">
        <f t="shared" si="1"/>
        <v>CYRILLE</v>
      </c>
      <c r="BK18" s="15"/>
    </row>
    <row r="19" spans="2:63" ht="11.1" customHeight="1" x14ac:dyDescent="0.2">
      <c r="B19" s="21" t="s">
        <v>103</v>
      </c>
      <c r="C19" s="13" t="str">
        <f t="array" ref="C19">SUM((G=C$8)*(P=$B19))&amp;" - "&amp;SUM((G=$B19)*(P=C$8))</f>
        <v>0 - 0</v>
      </c>
      <c r="D19" s="35" t="str">
        <f t="array" ref="D19">SUM((G=D$8)*(P=$B19))&amp;" - "&amp;SUM((G=$B19)*(P=D$8))</f>
        <v>0 - 0</v>
      </c>
      <c r="E19" s="35" t="str">
        <f t="array" ref="E19">SUM((G=E$8)*(P=$B19))&amp;" - "&amp;SUM((G=$B19)*(P=E$8))</f>
        <v>0 - 0</v>
      </c>
      <c r="F19" s="12" t="str">
        <f t="array" ref="F19">SUM((G=F$8)*(P=$B19))&amp;" - "&amp;SUM((G=$B19)*(P=F$8))</f>
        <v>5 - 1</v>
      </c>
      <c r="G19" s="12" t="str">
        <f t="array" ref="G19">SUM((G=G$8)*(P=$B19))&amp;" - "&amp;SUM((G=$B19)*(P=G$8))</f>
        <v>0 - 1</v>
      </c>
      <c r="H19" s="12" t="str">
        <f t="array" ref="H19">SUM((G=H$8)*(P=$B19))&amp;" - "&amp;SUM((G=$B19)*(P=H$8))</f>
        <v>0 - 0</v>
      </c>
      <c r="I19" s="12" t="str">
        <f t="array" ref="I19">SUM((G=I$8)*(P=$B19))&amp;" - "&amp;SUM((G=$B19)*(P=I$8))</f>
        <v>1 - 2</v>
      </c>
      <c r="J19" s="12" t="str">
        <f t="array" ref="J19">SUM((G=J$8)*(P=$B19))&amp;" - "&amp;SUM((G=$B19)*(P=J$8))</f>
        <v>0 - 0</v>
      </c>
      <c r="K19" s="12" t="str">
        <f t="array" ref="K19">SUM((G=K$8)*(P=$B19))&amp;" - "&amp;SUM((G=$B19)*(P=K$8))</f>
        <v>0 - 0</v>
      </c>
      <c r="L19" s="12" t="str">
        <f t="array" ref="L19">SUM((G=L$8)*(P=$B19))&amp;" - "&amp;SUM((G=$B19)*(P=L$8))</f>
        <v>2 - 5</v>
      </c>
      <c r="M19" s="12" t="str">
        <f t="array" ref="M19">SUM((G=M$8)*(P=$B19))&amp;" - "&amp;SUM((G=$B19)*(P=M$8))</f>
        <v>0 - 0</v>
      </c>
      <c r="N19" s="12" t="str">
        <f t="array" ref="N19">SUM((G=N$8)*(P=$B19))&amp;" - "&amp;SUM((G=$B19)*(P=N$8))</f>
        <v>0 - 0</v>
      </c>
      <c r="O19" s="12" t="str">
        <f t="array" ref="O19">SUM((G=O$8)*(P=$B19))&amp;" - "&amp;SUM((G=$B19)*(P=O$8))</f>
        <v>0 - 0</v>
      </c>
      <c r="P19" s="12" t="str">
        <f t="array" ref="P19">SUM((G=P$8)*(P=$B19))&amp;" - "&amp;SUM((G=$B19)*(P=P$8))</f>
        <v>0 - 0</v>
      </c>
      <c r="Q19" s="12" t="str">
        <f t="array" ref="Q19">SUM((G=Q$8)*(P=$B19))&amp;" - "&amp;SUM((G=$B19)*(P=Q$8))</f>
        <v>0 - 0</v>
      </c>
      <c r="R19" s="12" t="str">
        <f t="array" ref="R19">SUM((G=R$8)*(P=$B19))&amp;" - "&amp;SUM((G=$B19)*(P=R$8))</f>
        <v>1 - 0</v>
      </c>
      <c r="S19" s="12" t="str">
        <f t="array" ref="S19">SUM((G=S$8)*(P=$B19))&amp;" - "&amp;SUM((G=$B19)*(P=S$8))</f>
        <v>0 - 0</v>
      </c>
      <c r="T19" s="12" t="str">
        <f t="array" ref="T19">SUM((G=T$8)*(P=$B19))&amp;" - "&amp;SUM((G=$B19)*(P=T$8))</f>
        <v>2 - 3</v>
      </c>
      <c r="U19" s="12" t="str">
        <f t="array" ref="U19">SUM((G=U$8)*(P=$B19))&amp;" - "&amp;SUM((G=$B19)*(P=U$8))</f>
        <v>10 - 3</v>
      </c>
      <c r="V19" s="12" t="str">
        <f t="array" ref="V19">SUM((G=V$8)*(P=$B19))&amp;" - "&amp;SUM((G=$B19)*(P=V$8))</f>
        <v>1 - 1</v>
      </c>
      <c r="W19" s="12" t="str">
        <f t="array" ref="W19">SUM((G=W$8)*(P=$B19))&amp;" - "&amp;SUM((G=$B19)*(P=W$8))</f>
        <v>2 - 4</v>
      </c>
      <c r="X19" s="12" t="str">
        <f t="array" ref="X19">SUM((G=X$8)*(P=$B19))&amp;" - "&amp;SUM((G=$B19)*(P=X$8))</f>
        <v>5 - 1</v>
      </c>
      <c r="Y19" s="12" t="str">
        <f t="array" ref="Y19">SUM((G=Y$8)*(P=$B19))&amp;" - "&amp;SUM((G=$B19)*(P=Y$8))</f>
        <v>0 - 0</v>
      </c>
      <c r="Z19" s="12" t="str">
        <f t="array" ref="Z19">SUM((G=Z$8)*(P=$B19))&amp;" - "&amp;SUM((G=$B19)*(P=Z$8))</f>
        <v>0 - 0</v>
      </c>
      <c r="AA19" s="12" t="str">
        <f t="array" ref="AA19">SUM((G=AA$8)*(P=$B19))&amp;" - "&amp;SUM((G=$B19)*(P=AA$8))</f>
        <v>1 - 0</v>
      </c>
      <c r="AB19" s="12" t="str">
        <f t="array" ref="AB19">SUM((G=AB$8)*(P=$B19))&amp;" - "&amp;SUM((G=$B19)*(P=AB$8))</f>
        <v>1 - 0</v>
      </c>
      <c r="AC19" s="12" t="str">
        <f t="array" ref="AC19">SUM((G=AC$8)*(P=$B19))&amp;" - "&amp;SUM((G=$B19)*(P=AC$8))</f>
        <v>1 - 0</v>
      </c>
      <c r="AD19" s="12" t="str">
        <f t="array" ref="AD19">SUM((G=AD$8)*(P=$B19))&amp;" - "&amp;SUM((G=$B19)*(P=AD$8))</f>
        <v>0 - 0</v>
      </c>
      <c r="AE19" s="12" t="str">
        <f t="array" ref="AE19">SUM((G=AE$8)*(P=$B19))&amp;" - "&amp;SUM((G=$B19)*(P=AE$8))</f>
        <v>0 - 0</v>
      </c>
      <c r="AF19" s="12" t="str">
        <f t="array" ref="AF19">SUM((G=AF$8)*(P=$B19))&amp;" - "&amp;SUM((G=$B19)*(P=AF$8))</f>
        <v>0 - 0</v>
      </c>
      <c r="AG19" s="12" t="str">
        <f t="array" ref="AG19">SUM((G=AG$8)*(P=$B19))&amp;" - "&amp;SUM((G=$B19)*(P=AG$8))</f>
        <v>1 - 4</v>
      </c>
      <c r="AH19" s="12" t="str">
        <f t="array" ref="AH19">SUM((G=AH$8)*(P=$B19))&amp;" - "&amp;SUM((G=$B19)*(P=AH$8))</f>
        <v>1 - 1</v>
      </c>
      <c r="AI19" s="12" t="str">
        <f t="array" ref="AI19">SUM((G=AI$8)*(P=$B19))&amp;" - "&amp;SUM((G=$B19)*(P=AI$8))</f>
        <v>0 - 0</v>
      </c>
      <c r="AJ19" s="12" t="str">
        <f t="array" ref="AJ19">SUM((G=AJ$8)*(P=$B19))&amp;" - "&amp;SUM((G=$B19)*(P=AJ$8))</f>
        <v>0 - 0</v>
      </c>
      <c r="AK19" s="12" t="str">
        <f t="array" ref="AK19">SUM((G=AK$8)*(P=$B19))&amp;" - "&amp;SUM((G=$B19)*(P=AK$8))</f>
        <v>2 - 1</v>
      </c>
      <c r="AL19" s="12" t="str">
        <f t="array" ref="AL19">SUM((G=AL$8)*(P=$B19))&amp;" - "&amp;SUM((G=$B19)*(P=AL$8))</f>
        <v>1 - 1</v>
      </c>
      <c r="AM19" s="12" t="str">
        <f t="array" ref="AM19">SUM((G=AM$8)*(P=$B19))&amp;" - "&amp;SUM((G=$B19)*(P=AM$8))</f>
        <v>0 - 0</v>
      </c>
      <c r="AN19" s="12" t="str">
        <f t="array" ref="AN19">SUM((G=AN$8)*(P=$B19))&amp;" - "&amp;SUM((G=$B19)*(P=AN$8))</f>
        <v>0 - 0</v>
      </c>
      <c r="AO19" s="12" t="str">
        <f t="array" ref="AO19">SUM((G=AO$8)*(P=$B19))&amp;" - "&amp;SUM((G=$B19)*(P=AO$8))</f>
        <v>0 - 0</v>
      </c>
      <c r="AP19" s="12" t="str">
        <f t="array" ref="AP19">SUM((G=AP$8)*(P=$B19))&amp;" - "&amp;SUM((G=$B19)*(P=AP$8))</f>
        <v>2 - 0</v>
      </c>
      <c r="AQ19" s="12" t="str">
        <f t="array" ref="AQ19">SUM((G=AQ$8)*(P=$B19))&amp;" - "&amp;SUM((G=$B19)*(P=AQ$8))</f>
        <v>0 - 0</v>
      </c>
      <c r="AR19" s="12" t="str">
        <f t="array" ref="AR19">SUM((G=AR$8)*(P=$B19))&amp;" - "&amp;SUM((G=$B19)*(P=AR$8))</f>
        <v>2 - 4</v>
      </c>
      <c r="AS19" s="12" t="str">
        <f t="array" ref="AS19">SUM((G=AS$8)*(P=$B19))&amp;" - "&amp;SUM((G=$B19)*(P=AS$8))</f>
        <v>0 - 0</v>
      </c>
      <c r="AT19" s="12" t="str">
        <f t="array" ref="AT19">SUM((G=AT$8)*(P=$B19))&amp;" - "&amp;SUM((G=$B19)*(P=AT$8))</f>
        <v>0 - 3</v>
      </c>
      <c r="AU19" s="12" t="str">
        <f t="array" ref="AU19">SUM((G=AU$8)*(P=$B19))&amp;" - "&amp;SUM((G=$B19)*(P=AU$8))</f>
        <v>0 - 0</v>
      </c>
      <c r="AV19" s="12" t="str">
        <f t="array" ref="AV19">SUM((G=AV$8)*(P=$B19))&amp;" - "&amp;SUM((G=$B19)*(P=AV$8))</f>
        <v>0 - 0</v>
      </c>
      <c r="AW19" s="12" t="str">
        <f t="array" ref="AW19">SUM((G=AW$8)*(P=$B19))&amp;" - "&amp;SUM((G=$B19)*(P=AW$8))</f>
        <v>0 - 1</v>
      </c>
      <c r="AX19" s="12" t="str">
        <f t="array" ref="AX19">SUM((G=AX$8)*(P=$B19))&amp;" - "&amp;SUM((G=$B19)*(P=AX$8))</f>
        <v>1 - 1</v>
      </c>
      <c r="AY19" s="12" t="str">
        <f t="array" ref="AY19">SUM((G=AY$8)*(P=$B19))&amp;" - "&amp;SUM((G=$B19)*(P=AY$8))</f>
        <v>0 - 0</v>
      </c>
      <c r="AZ19" s="12" t="str">
        <f t="array" ref="AZ19">SUM((G=AZ$8)*(P=$B19))&amp;" - "&amp;SUM((G=$B19)*(P=AZ$8))</f>
        <v>2 - 1</v>
      </c>
      <c r="BA19" s="12" t="str">
        <f t="array" ref="BA19">SUM((G=BA$8)*(P=$B19))&amp;" - "&amp;SUM((G=$B19)*(P=BA$8))</f>
        <v>3 - 7</v>
      </c>
      <c r="BB19" s="12" t="str">
        <f t="array" ref="BB19">SUM((G=BB$8)*(P=$B19))&amp;" - "&amp;SUM((G=$B19)*(P=BB$8))</f>
        <v>2 - 0</v>
      </c>
      <c r="BC19" s="12" t="str">
        <f t="array" ref="BC19">SUM((G=BC$8)*(P=$B19))&amp;" - "&amp;SUM((G=$B19)*(P=BC$8))</f>
        <v>0 - 0</v>
      </c>
      <c r="BD19" s="12" t="str">
        <f t="array" ref="BD19">SUM((G=BD$8)*(P=$B19))&amp;" - "&amp;SUM((G=$B19)*(P=BD$8))</f>
        <v>0 - 1</v>
      </c>
      <c r="BE19" s="12" t="str">
        <f t="array" ref="BE19">SUM((G=BE$8)*(P=$B19))&amp;" - "&amp;SUM((G=$B19)*(P=BE$8))</f>
        <v>0 - 0</v>
      </c>
      <c r="BF19" s="12" t="str">
        <f t="array" ref="BF19">SUM((G=BF$8)*(P=$B19))&amp;" - "&amp;SUM((G=$B19)*(P=BF$8))</f>
        <v>0 - 0</v>
      </c>
      <c r="BG19" s="12" t="str">
        <f t="array" ref="BG19">SUM((G=BG$8)*(P=$B19))&amp;" - "&amp;SUM((G=$B19)*(P=BG$8))</f>
        <v>1 - 0</v>
      </c>
      <c r="BH19" s="25" t="str">
        <f t="array" ref="BH19">SUM((G=BH$8)*(P=$B19))&amp;" - "&amp;SUM((G=$B19)*(P=BH$8))</f>
        <v>0 - 0</v>
      </c>
      <c r="BI19" s="25" t="str">
        <f t="array" ref="BI19">SUM((G=BI$8)*(P=$B19))&amp;" - "&amp;SUM((G=$B19)*(P=BI$8))</f>
        <v>1 - 0</v>
      </c>
      <c r="BJ19" s="21" t="str">
        <f t="shared" si="1"/>
        <v>DAMS</v>
      </c>
      <c r="BK19" s="14"/>
    </row>
    <row r="20" spans="2:63" ht="11.1" customHeight="1" x14ac:dyDescent="0.2">
      <c r="B20" s="21" t="s">
        <v>121</v>
      </c>
      <c r="C20" s="13" t="str">
        <f t="array" ref="C20">SUM((G=C$8)*(P=$B20))&amp;" - "&amp;SUM((G=$B20)*(P=C$8))</f>
        <v>0 - 0</v>
      </c>
      <c r="D20" s="35" t="str">
        <f t="array" ref="D20">SUM((G=D$8)*(P=$B20))&amp;" - "&amp;SUM((G=$B20)*(P=D$8))</f>
        <v>0 - 0</v>
      </c>
      <c r="E20" s="35" t="str">
        <f t="array" ref="E20">SUM((G=E$8)*(P=$B20))&amp;" - "&amp;SUM((G=$B20)*(P=E$8))</f>
        <v>0 - 0</v>
      </c>
      <c r="F20" s="12" t="str">
        <f t="array" ref="F20">SUM((G=F$8)*(P=$B20))&amp;" - "&amp;SUM((G=$B20)*(P=F$8))</f>
        <v>0 - 0</v>
      </c>
      <c r="G20" s="12" t="str">
        <f t="array" ref="G20">SUM((G=G$8)*(P=$B20))&amp;" - "&amp;SUM((G=$B20)*(P=G$8))</f>
        <v>0 - 0</v>
      </c>
      <c r="H20" s="12" t="str">
        <f t="array" ref="H20">SUM((G=H$8)*(P=$B20))&amp;" - "&amp;SUM((G=$B20)*(P=H$8))</f>
        <v>0 - 0</v>
      </c>
      <c r="I20" s="12" t="str">
        <f t="array" ref="I20">SUM((G=I$8)*(P=$B20))&amp;" - "&amp;SUM((G=$B20)*(P=I$8))</f>
        <v>0 - 0</v>
      </c>
      <c r="J20" s="12" t="str">
        <f t="array" ref="J20">SUM((G=J$8)*(P=$B20))&amp;" - "&amp;SUM((G=$B20)*(P=J$8))</f>
        <v>0 - 0</v>
      </c>
      <c r="K20" s="12" t="str">
        <f t="array" ref="K20">SUM((G=K$8)*(P=$B20))&amp;" - "&amp;SUM((G=$B20)*(P=K$8))</f>
        <v>0 - 0</v>
      </c>
      <c r="L20" s="12" t="str">
        <f t="array" ref="L20">SUM((G=L$8)*(P=$B20))&amp;" - "&amp;SUM((G=$B20)*(P=L$8))</f>
        <v>0 - 1</v>
      </c>
      <c r="M20" s="12" t="str">
        <f t="array" ref="M20">SUM((G=M$8)*(P=$B20))&amp;" - "&amp;SUM((G=$B20)*(P=M$8))</f>
        <v>0 - 0</v>
      </c>
      <c r="N20" s="12" t="str">
        <f t="array" ref="N20">SUM((G=N$8)*(P=$B20))&amp;" - "&amp;SUM((G=$B20)*(P=N$8))</f>
        <v>0 - 0</v>
      </c>
      <c r="O20" s="12" t="str">
        <f t="array" ref="O20">SUM((G=O$8)*(P=$B20))&amp;" - "&amp;SUM((G=$B20)*(P=O$8))</f>
        <v>0 - 1</v>
      </c>
      <c r="P20" s="12" t="str">
        <f t="array" ref="P20">SUM((G=P$8)*(P=$B20))&amp;" - "&amp;SUM((G=$B20)*(P=P$8))</f>
        <v>0 - 0</v>
      </c>
      <c r="Q20" s="12" t="str">
        <f t="array" ref="Q20">SUM((G=Q$8)*(P=$B20))&amp;" - "&amp;SUM((G=$B20)*(P=Q$8))</f>
        <v>0 - 0</v>
      </c>
      <c r="R20" s="12" t="str">
        <f t="array" ref="R20">SUM((G=R$8)*(P=$B20))&amp;" - "&amp;SUM((G=$B20)*(P=R$8))</f>
        <v>1 - 0</v>
      </c>
      <c r="S20" s="12" t="str">
        <f t="array" ref="S20">SUM((G=S$8)*(P=$B20))&amp;" - "&amp;SUM((G=$B20)*(P=S$8))</f>
        <v>0 - 0</v>
      </c>
      <c r="T20" s="12" t="str">
        <f t="array" ref="T20">SUM((G=T$8)*(P=$B20))&amp;" - "&amp;SUM((G=$B20)*(P=T$8))</f>
        <v>0 - 3</v>
      </c>
      <c r="U20" s="12" t="str">
        <f t="array" ref="U20">SUM((G=U$8)*(P=$B20))&amp;" - "&amp;SUM((G=$B20)*(P=U$8))</f>
        <v>1 - 1</v>
      </c>
      <c r="V20" s="12" t="str">
        <f t="array" ref="V20">SUM((G=V$8)*(P=$B20))&amp;" - "&amp;SUM((G=$B20)*(P=V$8))</f>
        <v>1 - 1</v>
      </c>
      <c r="W20" s="12" t="str">
        <f t="array" ref="W20">SUM((G=W$8)*(P=$B20))&amp;" - "&amp;SUM((G=$B20)*(P=W$8))</f>
        <v>0 - 1</v>
      </c>
      <c r="X20" s="12" t="str">
        <f t="array" ref="X20">SUM((G=X$8)*(P=$B20))&amp;" - "&amp;SUM((G=$B20)*(P=X$8))</f>
        <v>0 - 0</v>
      </c>
      <c r="Y20" s="12" t="str">
        <f t="array" ref="Y20">SUM((G=Y$8)*(P=$B20))&amp;" - "&amp;SUM((G=$B20)*(P=Y$8))</f>
        <v>0 - 0</v>
      </c>
      <c r="Z20" s="12" t="str">
        <f t="array" ref="Z20">SUM((G=Z$8)*(P=$B20))&amp;" - "&amp;SUM((G=$B20)*(P=Z$8))</f>
        <v>0 - 0</v>
      </c>
      <c r="AA20" s="12" t="str">
        <f t="array" ref="AA20">SUM((G=AA$8)*(P=$B20))&amp;" - "&amp;SUM((G=$B20)*(P=AA$8))</f>
        <v>0 - 0</v>
      </c>
      <c r="AB20" s="12" t="str">
        <f t="array" ref="AB20">SUM((G=AB$8)*(P=$B20))&amp;" - "&amp;SUM((G=$B20)*(P=AB$8))</f>
        <v>0 - 1</v>
      </c>
      <c r="AC20" s="12" t="str">
        <f t="array" ref="AC20">SUM((G=AC$8)*(P=$B20))&amp;" - "&amp;SUM((G=$B20)*(P=AC$8))</f>
        <v>0 - 0</v>
      </c>
      <c r="AD20" s="12" t="str">
        <f t="array" ref="AD20">SUM((G=AD$8)*(P=$B20))&amp;" - "&amp;SUM((G=$B20)*(P=AD$8))</f>
        <v>0 - 0</v>
      </c>
      <c r="AE20" s="12" t="str">
        <f t="array" ref="AE20">SUM((G=AE$8)*(P=$B20))&amp;" - "&amp;SUM((G=$B20)*(P=AE$8))</f>
        <v>0 - 0</v>
      </c>
      <c r="AF20" s="12" t="str">
        <f t="array" ref="AF20">SUM((G=AF$8)*(P=$B20))&amp;" - "&amp;SUM((G=$B20)*(P=AF$8))</f>
        <v>0 - 0</v>
      </c>
      <c r="AG20" s="12" t="str">
        <f t="array" ref="AG20">SUM((G=AG$8)*(P=$B20))&amp;" - "&amp;SUM((G=$B20)*(P=AG$8))</f>
        <v>1 - 1</v>
      </c>
      <c r="AH20" s="12" t="str">
        <f t="array" ref="AH20">SUM((G=AH$8)*(P=$B20))&amp;" - "&amp;SUM((G=$B20)*(P=AH$8))</f>
        <v>0 - 0</v>
      </c>
      <c r="AI20" s="12" t="str">
        <f t="array" ref="AI20">SUM((G=AI$8)*(P=$B20))&amp;" - "&amp;SUM((G=$B20)*(P=AI$8))</f>
        <v>0 - 0</v>
      </c>
      <c r="AJ20" s="12" t="str">
        <f t="array" ref="AJ20">SUM((G=AJ$8)*(P=$B20))&amp;" - "&amp;SUM((G=$B20)*(P=AJ$8))</f>
        <v>0 - 1</v>
      </c>
      <c r="AK20" s="12" t="str">
        <f t="array" ref="AK20">SUM((G=AK$8)*(P=$B20))&amp;" - "&amp;SUM((G=$B20)*(P=AK$8))</f>
        <v>0 - 0</v>
      </c>
      <c r="AL20" s="12" t="str">
        <f t="array" ref="AL20">SUM((G=AL$8)*(P=$B20))&amp;" - "&amp;SUM((G=$B20)*(P=AL$8))</f>
        <v>0 - 0</v>
      </c>
      <c r="AM20" s="12" t="str">
        <f t="array" ref="AM20">SUM((G=AM$8)*(P=$B20))&amp;" - "&amp;SUM((G=$B20)*(P=AM$8))</f>
        <v>0 - 0</v>
      </c>
      <c r="AN20" s="12" t="str">
        <f t="array" ref="AN20">SUM((G=AN$8)*(P=$B20))&amp;" - "&amp;SUM((G=$B20)*(P=AN$8))</f>
        <v>0 - 0</v>
      </c>
      <c r="AO20" s="12" t="str">
        <f t="array" ref="AO20">SUM((G=AO$8)*(P=$B20))&amp;" - "&amp;SUM((G=$B20)*(P=AO$8))</f>
        <v>0 - 0</v>
      </c>
      <c r="AP20" s="12" t="str">
        <f t="array" ref="AP20">SUM((G=AP$8)*(P=$B20))&amp;" - "&amp;SUM((G=$B20)*(P=AP$8))</f>
        <v>0 - 0</v>
      </c>
      <c r="AQ20" s="12" t="str">
        <f t="array" ref="AQ20">SUM((G=AQ$8)*(P=$B20))&amp;" - "&amp;SUM((G=$B20)*(P=AQ$8))</f>
        <v>0 - 0</v>
      </c>
      <c r="AR20" s="12" t="str">
        <f t="array" ref="AR20">SUM((G=AR$8)*(P=$B20))&amp;" - "&amp;SUM((G=$B20)*(P=AR$8))</f>
        <v>0 - 0</v>
      </c>
      <c r="AS20" s="12" t="str">
        <f t="array" ref="AS20">SUM((G=AS$8)*(P=$B20))&amp;" - "&amp;SUM((G=$B20)*(P=AS$8))</f>
        <v>0 - 0</v>
      </c>
      <c r="AT20" s="12" t="str">
        <f t="array" ref="AT20">SUM((G=AT$8)*(P=$B20))&amp;" - "&amp;SUM((G=$B20)*(P=AT$8))</f>
        <v>0 - 0</v>
      </c>
      <c r="AU20" s="12" t="str">
        <f t="array" ref="AU20">SUM((G=AU$8)*(P=$B20))&amp;" - "&amp;SUM((G=$B20)*(P=AU$8))</f>
        <v>0 - 0</v>
      </c>
      <c r="AV20" s="12" t="str">
        <f t="array" ref="AV20">SUM((G=AV$8)*(P=$B20))&amp;" - "&amp;SUM((G=$B20)*(P=AV$8))</f>
        <v>0 - 0</v>
      </c>
      <c r="AW20" s="12" t="str">
        <f t="array" ref="AW20">SUM((G=AW$8)*(P=$B20))&amp;" - "&amp;SUM((G=$B20)*(P=AW$8))</f>
        <v>0 - 0</v>
      </c>
      <c r="AX20" s="12" t="str">
        <f t="array" ref="AX20">SUM((G=AX$8)*(P=$B20))&amp;" - "&amp;SUM((G=$B20)*(P=AX$8))</f>
        <v>0 - 0</v>
      </c>
      <c r="AY20" s="12" t="str">
        <f t="array" ref="AY20">SUM((G=AY$8)*(P=$B20))&amp;" - "&amp;SUM((G=$B20)*(P=AY$8))</f>
        <v>0 - 0</v>
      </c>
      <c r="AZ20" s="12" t="str">
        <f t="array" ref="AZ20">SUM((G=AZ$8)*(P=$B20))&amp;" - "&amp;SUM((G=$B20)*(P=AZ$8))</f>
        <v>1 - 0</v>
      </c>
      <c r="BA20" s="12" t="str">
        <f t="array" ref="BA20">SUM((G=BA$8)*(P=$B20))&amp;" - "&amp;SUM((G=$B20)*(P=BA$8))</f>
        <v>0 - 0</v>
      </c>
      <c r="BB20" s="12" t="str">
        <f t="array" ref="BB20">SUM((G=BB$8)*(P=$B20))&amp;" - "&amp;SUM((G=$B20)*(P=BB$8))</f>
        <v>0 - 0</v>
      </c>
      <c r="BC20" s="12" t="str">
        <f t="array" ref="BC20">SUM((G=BC$8)*(P=$B20))&amp;" - "&amp;SUM((G=$B20)*(P=BC$8))</f>
        <v>0 - 0</v>
      </c>
      <c r="BD20" s="12" t="str">
        <f t="array" ref="BD20">SUM((G=BD$8)*(P=$B20))&amp;" - "&amp;SUM((G=$B20)*(P=BD$8))</f>
        <v>0 - 1</v>
      </c>
      <c r="BE20" s="12" t="str">
        <f t="array" ref="BE20">SUM((G=BE$8)*(P=$B20))&amp;" - "&amp;SUM((G=$B20)*(P=BE$8))</f>
        <v>0 - 0</v>
      </c>
      <c r="BF20" s="12" t="str">
        <f t="array" ref="BF20">SUM((G=BF$8)*(P=$B20))&amp;" - "&amp;SUM((G=$B20)*(P=BF$8))</f>
        <v>1 - 1</v>
      </c>
      <c r="BG20" s="12" t="str">
        <f t="array" ref="BG20">SUM((G=BG$8)*(P=$B20))&amp;" - "&amp;SUM((G=$B20)*(P=BG$8))</f>
        <v>0 - 0</v>
      </c>
      <c r="BH20" s="25" t="str">
        <f t="array" ref="BH20">SUM((G=BH$8)*(P=$B20))&amp;" - "&amp;SUM((G=$B20)*(P=BH$8))</f>
        <v>0 - 0</v>
      </c>
      <c r="BI20" s="25" t="str">
        <f t="array" ref="BI20">SUM((G=BI$8)*(P=$B20))&amp;" - "&amp;SUM((G=$B20)*(P=BI$8))</f>
        <v>0 - 0</v>
      </c>
      <c r="BJ20" s="21" t="str">
        <f t="shared" si="1"/>
        <v>DJOH</v>
      </c>
      <c r="BK20" s="15"/>
    </row>
    <row r="21" spans="2:63" ht="11.1" customHeight="1" x14ac:dyDescent="0.2">
      <c r="B21" s="21" t="s">
        <v>131</v>
      </c>
      <c r="C21" s="13" t="str">
        <f t="array" ref="C21">SUM((G=C$8)*(P=$B21))&amp;" - "&amp;SUM((G=$B21)*(P=C$8))</f>
        <v>0 - 0</v>
      </c>
      <c r="D21" s="35" t="str">
        <f t="array" ref="D21">SUM((G=D$8)*(P=$B21))&amp;" - "&amp;SUM((G=$B21)*(P=D$8))</f>
        <v>0 - 0</v>
      </c>
      <c r="E21" s="35" t="str">
        <f t="array" ref="E21">SUM((G=E$8)*(P=$B21))&amp;" - "&amp;SUM((G=$B21)*(P=E$8))</f>
        <v>0 - 0</v>
      </c>
      <c r="F21" s="12" t="str">
        <f t="array" ref="F21">SUM((G=F$8)*(P=$B21))&amp;" - "&amp;SUM((G=$B21)*(P=F$8))</f>
        <v>0 - 0</v>
      </c>
      <c r="G21" s="12" t="str">
        <f t="array" ref="G21">SUM((G=G$8)*(P=$B21))&amp;" - "&amp;SUM((G=$B21)*(P=G$8))</f>
        <v>0 - 0</v>
      </c>
      <c r="H21" s="12" t="str">
        <f t="array" ref="H21">SUM((G=H$8)*(P=$B21))&amp;" - "&amp;SUM((G=$B21)*(P=H$8))</f>
        <v>0 - 0</v>
      </c>
      <c r="I21" s="12" t="str">
        <f t="array" ref="I21">SUM((G=I$8)*(P=$B21))&amp;" - "&amp;SUM((G=$B21)*(P=I$8))</f>
        <v>0 - 0</v>
      </c>
      <c r="J21" s="12" t="str">
        <f t="array" ref="J21">SUM((G=J$8)*(P=$B21))&amp;" - "&amp;SUM((G=$B21)*(P=J$8))</f>
        <v>0 - 0</v>
      </c>
      <c r="K21" s="12" t="str">
        <f t="array" ref="K21">SUM((G=K$8)*(P=$B21))&amp;" - "&amp;SUM((G=$B21)*(P=K$8))</f>
        <v>0 - 0</v>
      </c>
      <c r="L21" s="12" t="str">
        <f t="array" ref="L21">SUM((G=L$8)*(P=$B21))&amp;" - "&amp;SUM((G=$B21)*(P=L$8))</f>
        <v>0 - 0</v>
      </c>
      <c r="M21" s="12" t="str">
        <f t="array" ref="M21">SUM((G=M$8)*(P=$B21))&amp;" - "&amp;SUM((G=$B21)*(P=M$8))</f>
        <v>0 - 0</v>
      </c>
      <c r="N21" s="12" t="str">
        <f t="array" ref="N21">SUM((G=N$8)*(P=$B21))&amp;" - "&amp;SUM((G=$B21)*(P=N$8))</f>
        <v>1 - 0</v>
      </c>
      <c r="O21" s="12" t="str">
        <f t="array" ref="O21">SUM((G=O$8)*(P=$B21))&amp;" - "&amp;SUM((G=$B21)*(P=O$8))</f>
        <v>0 - 0</v>
      </c>
      <c r="P21" s="12" t="str">
        <f t="array" ref="P21">SUM((G=P$8)*(P=$B21))&amp;" - "&amp;SUM((G=$B21)*(P=P$8))</f>
        <v>0 - 0</v>
      </c>
      <c r="Q21" s="12" t="str">
        <f t="array" ref="Q21">SUM((G=Q$8)*(P=$B21))&amp;" - "&amp;SUM((G=$B21)*(P=Q$8))</f>
        <v>0 - 0</v>
      </c>
      <c r="R21" s="12" t="str">
        <f t="array" ref="R21">SUM((G=R$8)*(P=$B21))&amp;" - "&amp;SUM((G=$B21)*(P=R$8))</f>
        <v>0 - 0</v>
      </c>
      <c r="S21" s="12" t="str">
        <f t="array" ref="S21">SUM((G=S$8)*(P=$B21))&amp;" - "&amp;SUM((G=$B21)*(P=S$8))</f>
        <v>0 - 0</v>
      </c>
      <c r="T21" s="12" t="str">
        <f t="array" ref="T21">SUM((G=T$8)*(P=$B21))&amp;" - "&amp;SUM((G=$B21)*(P=T$8))</f>
        <v>0 - 0</v>
      </c>
      <c r="U21" s="12" t="str">
        <f t="array" ref="U21">SUM((G=U$8)*(P=$B21))&amp;" - "&amp;SUM((G=$B21)*(P=U$8))</f>
        <v>0 - 0</v>
      </c>
      <c r="V21" s="12" t="str">
        <f t="array" ref="V21">SUM((G=V$8)*(P=$B21))&amp;" - "&amp;SUM((G=$B21)*(P=V$8))</f>
        <v>0 - 0</v>
      </c>
      <c r="W21" s="12" t="str">
        <f t="array" ref="W21">SUM((G=W$8)*(P=$B21))&amp;" - "&amp;SUM((G=$B21)*(P=W$8))</f>
        <v>0 - 0</v>
      </c>
      <c r="X21" s="12" t="str">
        <f t="array" ref="X21">SUM((G=X$8)*(P=$B21))&amp;" - "&amp;SUM((G=$B21)*(P=X$8))</f>
        <v>0 - 0</v>
      </c>
      <c r="Y21" s="12" t="str">
        <f t="array" ref="Y21">SUM((G=Y$8)*(P=$B21))&amp;" - "&amp;SUM((G=$B21)*(P=Y$8))</f>
        <v>0 - 0</v>
      </c>
      <c r="Z21" s="12" t="str">
        <f t="array" ref="Z21">SUM((G=Z$8)*(P=$B21))&amp;" - "&amp;SUM((G=$B21)*(P=Z$8))</f>
        <v>0 - 0</v>
      </c>
      <c r="AA21" s="12" t="str">
        <f t="array" ref="AA21">SUM((G=AA$8)*(P=$B21))&amp;" - "&amp;SUM((G=$B21)*(P=AA$8))</f>
        <v>0 - 0</v>
      </c>
      <c r="AB21" s="12" t="str">
        <f t="array" ref="AB21">SUM((G=AB$8)*(P=$B21))&amp;" - "&amp;SUM((G=$B21)*(P=AB$8))</f>
        <v>0 - 0</v>
      </c>
      <c r="AC21" s="12" t="str">
        <f t="array" ref="AC21">SUM((G=AC$8)*(P=$B21))&amp;" - "&amp;SUM((G=$B21)*(P=AC$8))</f>
        <v>0 - 0</v>
      </c>
      <c r="AD21" s="12" t="str">
        <f t="array" ref="AD21">SUM((G=AD$8)*(P=$B21))&amp;" - "&amp;SUM((G=$B21)*(P=AD$8))</f>
        <v>0 - 0</v>
      </c>
      <c r="AE21" s="12" t="str">
        <f t="array" ref="AE21">SUM((G=AE$8)*(P=$B21))&amp;" - "&amp;SUM((G=$B21)*(P=AE$8))</f>
        <v>0 - 0</v>
      </c>
      <c r="AF21" s="12" t="str">
        <f t="array" ref="AF21">SUM((G=AF$8)*(P=$B21))&amp;" - "&amp;SUM((G=$B21)*(P=AF$8))</f>
        <v>0 - 0</v>
      </c>
      <c r="AG21" s="12" t="str">
        <f t="array" ref="AG21">SUM((G=AG$8)*(P=$B21))&amp;" - "&amp;SUM((G=$B21)*(P=AG$8))</f>
        <v>0 - 0</v>
      </c>
      <c r="AH21" s="12" t="str">
        <f t="array" ref="AH21">SUM((G=AH$8)*(P=$B21))&amp;" - "&amp;SUM((G=$B21)*(P=AH$8))</f>
        <v>0 - 0</v>
      </c>
      <c r="AI21" s="12" t="str">
        <f t="array" ref="AI21">SUM((G=AI$8)*(P=$B21))&amp;" - "&amp;SUM((G=$B21)*(P=AI$8))</f>
        <v>0 - 0</v>
      </c>
      <c r="AJ21" s="12" t="str">
        <f t="array" ref="AJ21">SUM((G=AJ$8)*(P=$B21))&amp;" - "&amp;SUM((G=$B21)*(P=AJ$8))</f>
        <v>0 - 0</v>
      </c>
      <c r="AK21" s="12" t="str">
        <f t="array" ref="AK21">SUM((G=AK$8)*(P=$B21))&amp;" - "&amp;SUM((G=$B21)*(P=AK$8))</f>
        <v>0 - 0</v>
      </c>
      <c r="AL21" s="12" t="str">
        <f t="array" ref="AL21">SUM((G=AL$8)*(P=$B21))&amp;" - "&amp;SUM((G=$B21)*(P=AL$8))</f>
        <v>0 - 0</v>
      </c>
      <c r="AM21" s="12" t="str">
        <f t="array" ref="AM21">SUM((G=AM$8)*(P=$B21))&amp;" - "&amp;SUM((G=$B21)*(P=AM$8))</f>
        <v>0 - 0</v>
      </c>
      <c r="AN21" s="12" t="str">
        <f t="array" ref="AN21">SUM((G=AN$8)*(P=$B21))&amp;" - "&amp;SUM((G=$B21)*(P=AN$8))</f>
        <v>0 - 0</v>
      </c>
      <c r="AO21" s="12" t="str">
        <f t="array" ref="AO21">SUM((G=AO$8)*(P=$B21))&amp;" - "&amp;SUM((G=$B21)*(P=AO$8))</f>
        <v>0 - 0</v>
      </c>
      <c r="AP21" s="12" t="str">
        <f t="array" ref="AP21">SUM((G=AP$8)*(P=$B21))&amp;" - "&amp;SUM((G=$B21)*(P=AP$8))</f>
        <v>0 - 0</v>
      </c>
      <c r="AQ21" s="12" t="str">
        <f t="array" ref="AQ21">SUM((G=AQ$8)*(P=$B21))&amp;" - "&amp;SUM((G=$B21)*(P=AQ$8))</f>
        <v>0 - 0</v>
      </c>
      <c r="AR21" s="12" t="str">
        <f t="array" ref="AR21">SUM((G=AR$8)*(P=$B21))&amp;" - "&amp;SUM((G=$B21)*(P=AR$8))</f>
        <v>0 - 0</v>
      </c>
      <c r="AS21" s="12" t="str">
        <f t="array" ref="AS21">SUM((G=AS$8)*(P=$B21))&amp;" - "&amp;SUM((G=$B21)*(P=AS$8))</f>
        <v>0 - 0</v>
      </c>
      <c r="AT21" s="12" t="str">
        <f t="array" ref="AT21">SUM((G=AT$8)*(P=$B21))&amp;" - "&amp;SUM((G=$B21)*(P=AT$8))</f>
        <v>0 - 0</v>
      </c>
      <c r="AU21" s="12" t="str">
        <f t="array" ref="AU21">SUM((G=AU$8)*(P=$B21))&amp;" - "&amp;SUM((G=$B21)*(P=AU$8))</f>
        <v>0 - 0</v>
      </c>
      <c r="AV21" s="12" t="str">
        <f t="array" ref="AV21">SUM((G=AV$8)*(P=$B21))&amp;" - "&amp;SUM((G=$B21)*(P=AV$8))</f>
        <v>0 - 0</v>
      </c>
      <c r="AW21" s="12" t="str">
        <f t="array" ref="AW21">SUM((G=AW$8)*(P=$B21))&amp;" - "&amp;SUM((G=$B21)*(P=AW$8))</f>
        <v>0 - 0</v>
      </c>
      <c r="AX21" s="12" t="str">
        <f t="array" ref="AX21">SUM((G=AX$8)*(P=$B21))&amp;" - "&amp;SUM((G=$B21)*(P=AX$8))</f>
        <v>0 - 0</v>
      </c>
      <c r="AY21" s="12" t="str">
        <f t="array" ref="AY21">SUM((G=AY$8)*(P=$B21))&amp;" - "&amp;SUM((G=$B21)*(P=AY$8))</f>
        <v>0 - 0</v>
      </c>
      <c r="AZ21" s="12" t="str">
        <f t="array" ref="AZ21">SUM((G=AZ$8)*(P=$B21))&amp;" - "&amp;SUM((G=$B21)*(P=AZ$8))</f>
        <v>0 - 0</v>
      </c>
      <c r="BA21" s="12" t="str">
        <f t="array" ref="BA21">SUM((G=BA$8)*(P=$B21))&amp;" - "&amp;SUM((G=$B21)*(P=BA$8))</f>
        <v>0 - 0</v>
      </c>
      <c r="BB21" s="12" t="str">
        <f t="array" ref="BB21">SUM((G=BB$8)*(P=$B21))&amp;" - "&amp;SUM((G=$B21)*(P=BB$8))</f>
        <v>0 - 0</v>
      </c>
      <c r="BC21" s="12" t="str">
        <f t="array" ref="BC21">SUM((G=BC$8)*(P=$B21))&amp;" - "&amp;SUM((G=$B21)*(P=BC$8))</f>
        <v>0 - 0</v>
      </c>
      <c r="BD21" s="12" t="str">
        <f t="array" ref="BD21">SUM((G=BD$8)*(P=$B21))&amp;" - "&amp;SUM((G=$B21)*(P=BD$8))</f>
        <v>0 - 0</v>
      </c>
      <c r="BE21" s="12" t="str">
        <f t="array" ref="BE21">SUM((G=BE$8)*(P=$B21))&amp;" - "&amp;SUM((G=$B21)*(P=BE$8))</f>
        <v>0 - 0</v>
      </c>
      <c r="BF21" s="12" t="str">
        <f t="array" ref="BF21">SUM((G=BF$8)*(P=$B21))&amp;" - "&amp;SUM((G=$B21)*(P=BF$8))</f>
        <v>0 - 0</v>
      </c>
      <c r="BG21" s="12" t="str">
        <f t="array" ref="BG21">SUM((G=BG$8)*(P=$B21))&amp;" - "&amp;SUM((G=$B21)*(P=BG$8))</f>
        <v>0 - 0</v>
      </c>
      <c r="BH21" s="25" t="str">
        <f t="array" ref="BH21">SUM((G=BH$8)*(P=$B21))&amp;" - "&amp;SUM((G=$B21)*(P=BH$8))</f>
        <v>0 - 0</v>
      </c>
      <c r="BI21" s="25" t="str">
        <f t="array" ref="BI21">SUM((G=BI$8)*(P=$B21))&amp;" - "&amp;SUM((G=$B21)*(P=BI$8))</f>
        <v>0 - 0</v>
      </c>
      <c r="BJ21" s="21" t="str">
        <f t="shared" si="1"/>
        <v>ELISA</v>
      </c>
      <c r="BK21" s="14"/>
    </row>
    <row r="22" spans="2:63" ht="11.1" customHeight="1" x14ac:dyDescent="0.2">
      <c r="B22" s="21" t="s">
        <v>191</v>
      </c>
      <c r="C22" s="13" t="str">
        <f t="array" ref="C22">SUM((G=C$8)*(P=$B22))&amp;" - "&amp;SUM((G=$B22)*(P=C$8))</f>
        <v>0 - 1</v>
      </c>
      <c r="D22" s="35" t="str">
        <f t="array" ref="D22">SUM((G=D$8)*(P=$B22))&amp;" - "&amp;SUM((G=$B22)*(P=D$8))</f>
        <v>0 - 0</v>
      </c>
      <c r="E22" s="35" t="str">
        <f t="array" ref="E22">SUM((G=E$8)*(P=$B22))&amp;" - "&amp;SUM((G=$B22)*(P=E$8))</f>
        <v>0 - 0</v>
      </c>
      <c r="F22" s="12" t="str">
        <f t="array" ref="F22">SUM((G=F$8)*(P=$B22))&amp;" - "&amp;SUM((G=$B22)*(P=F$8))</f>
        <v>0 - 0</v>
      </c>
      <c r="G22" s="12" t="str">
        <f t="array" ref="G22">SUM((G=G$8)*(P=$B22))&amp;" - "&amp;SUM((G=$B22)*(P=G$8))</f>
        <v>0 - 0</v>
      </c>
      <c r="H22" s="12" t="str">
        <f t="array" ref="H22">SUM((G=H$8)*(P=$B22))&amp;" - "&amp;SUM((G=$B22)*(P=H$8))</f>
        <v>0 - 0</v>
      </c>
      <c r="I22" s="12" t="str">
        <f t="array" ref="I22">SUM((G=I$8)*(P=$B22))&amp;" - "&amp;SUM((G=$B22)*(P=I$8))</f>
        <v>0 - 0</v>
      </c>
      <c r="J22" s="12" t="str">
        <f t="array" ref="J22">SUM((G=J$8)*(P=$B22))&amp;" - "&amp;SUM((G=$B22)*(P=J$8))</f>
        <v>0 - 0</v>
      </c>
      <c r="K22" s="12" t="str">
        <f t="array" ref="K22">SUM((G=K$8)*(P=$B22))&amp;" - "&amp;SUM((G=$B22)*(P=K$8))</f>
        <v>0 - 0</v>
      </c>
      <c r="L22" s="12" t="str">
        <f t="array" ref="L22">SUM((G=L$8)*(P=$B22))&amp;" - "&amp;SUM((G=$B22)*(P=L$8))</f>
        <v>0 - 0</v>
      </c>
      <c r="M22" s="12" t="str">
        <f t="array" ref="M22">SUM((G=M$8)*(P=$B22))&amp;" - "&amp;SUM((G=$B22)*(P=M$8))</f>
        <v>0 - 0</v>
      </c>
      <c r="N22" s="12" t="str">
        <f t="array" ref="N22">SUM((G=N$8)*(P=$B22))&amp;" - "&amp;SUM((G=$B22)*(P=N$8))</f>
        <v>0 - 0</v>
      </c>
      <c r="O22" s="12" t="str">
        <f t="array" ref="O22">SUM((G=O$8)*(P=$B22))&amp;" - "&amp;SUM((G=$B22)*(P=O$8))</f>
        <v>0 - 0</v>
      </c>
      <c r="P22" s="12" t="str">
        <f t="array" ref="P22">SUM((G=P$8)*(P=$B22))&amp;" - "&amp;SUM((G=$B22)*(P=P$8))</f>
        <v>0 - 0</v>
      </c>
      <c r="Q22" s="12" t="str">
        <f t="array" ref="Q22">SUM((G=Q$8)*(P=$B22))&amp;" - "&amp;SUM((G=$B22)*(P=Q$8))</f>
        <v>0 - 0</v>
      </c>
      <c r="R22" s="12" t="str">
        <f t="array" ref="R22">SUM((G=R$8)*(P=$B22))&amp;" - "&amp;SUM((G=$B22)*(P=R$8))</f>
        <v>0 - 0</v>
      </c>
      <c r="S22" s="12" t="str">
        <f t="array" ref="S22">SUM((G=S$8)*(P=$B22))&amp;" - "&amp;SUM((G=$B22)*(P=S$8))</f>
        <v>0 - 0</v>
      </c>
      <c r="T22" s="12" t="str">
        <f t="array" ref="T22">SUM((G=T$8)*(P=$B22))&amp;" - "&amp;SUM((G=$B22)*(P=T$8))</f>
        <v>0 - 0</v>
      </c>
      <c r="U22" s="12" t="str">
        <f t="array" ref="U22">SUM((G=U$8)*(P=$B22))&amp;" - "&amp;SUM((G=$B22)*(P=U$8))</f>
        <v>0 - 0</v>
      </c>
      <c r="V22" s="12" t="str">
        <f t="array" ref="V22">SUM((G=V$8)*(P=$B22))&amp;" - "&amp;SUM((G=$B22)*(P=V$8))</f>
        <v>0 - 0</v>
      </c>
      <c r="W22" s="12" t="str">
        <f t="array" ref="W22">SUM((G=W$8)*(P=$B22))&amp;" - "&amp;SUM((G=$B22)*(P=W$8))</f>
        <v>0 - 0</v>
      </c>
      <c r="X22" s="12" t="str">
        <f t="array" ref="X22">SUM((G=X$8)*(P=$B22))&amp;" - "&amp;SUM((G=$B22)*(P=X$8))</f>
        <v>1 - 0</v>
      </c>
      <c r="Y22" s="12" t="str">
        <f t="array" ref="Y22">SUM((G=Y$8)*(P=$B22))&amp;" - "&amp;SUM((G=$B22)*(P=Y$8))</f>
        <v>0 - 0</v>
      </c>
      <c r="Z22" s="12" t="str">
        <f t="array" ref="Z22">SUM((G=Z$8)*(P=$B22))&amp;" - "&amp;SUM((G=$B22)*(P=Z$8))</f>
        <v>0 - 0</v>
      </c>
      <c r="AA22" s="12" t="str">
        <f t="array" ref="AA22">SUM((G=AA$8)*(P=$B22))&amp;" - "&amp;SUM((G=$B22)*(P=AA$8))</f>
        <v>0 - 0</v>
      </c>
      <c r="AB22" s="12" t="str">
        <f t="array" ref="AB22">SUM((G=AB$8)*(P=$B22))&amp;" - "&amp;SUM((G=$B22)*(P=AB$8))</f>
        <v>0 - 0</v>
      </c>
      <c r="AC22" s="12" t="str">
        <f t="array" ref="AC22">SUM((G=AC$8)*(P=$B22))&amp;" - "&amp;SUM((G=$B22)*(P=AC$8))</f>
        <v>0 - 0</v>
      </c>
      <c r="AD22" s="12" t="str">
        <f t="array" ref="AD22">SUM((G=AD$8)*(P=$B22))&amp;" - "&amp;SUM((G=$B22)*(P=AD$8))</f>
        <v>0 - 0</v>
      </c>
      <c r="AE22" s="12" t="str">
        <f t="array" ref="AE22">SUM((G=AE$8)*(P=$B22))&amp;" - "&amp;SUM((G=$B22)*(P=AE$8))</f>
        <v>0 - 0</v>
      </c>
      <c r="AF22" s="12" t="str">
        <f t="array" ref="AF22">SUM((G=AF$8)*(P=$B22))&amp;" - "&amp;SUM((G=$B22)*(P=AF$8))</f>
        <v>0 - 0</v>
      </c>
      <c r="AG22" s="12" t="str">
        <f t="array" ref="AG22">SUM((G=AG$8)*(P=$B22))&amp;" - "&amp;SUM((G=$B22)*(P=AG$8))</f>
        <v>0 - 0</v>
      </c>
      <c r="AH22" s="12" t="str">
        <f t="array" ref="AH22">SUM((G=AH$8)*(P=$B22))&amp;" - "&amp;SUM((G=$B22)*(P=AH$8))</f>
        <v>0 - 0</v>
      </c>
      <c r="AI22" s="12" t="str">
        <f t="array" ref="AI22">SUM((G=AI$8)*(P=$B22))&amp;" - "&amp;SUM((G=$B22)*(P=AI$8))</f>
        <v>0 - 0</v>
      </c>
      <c r="AJ22" s="12" t="str">
        <f t="array" ref="AJ22">SUM((G=AJ$8)*(P=$B22))&amp;" - "&amp;SUM((G=$B22)*(P=AJ$8))</f>
        <v>0 - 0</v>
      </c>
      <c r="AK22" s="12" t="str">
        <f t="array" ref="AK22">SUM((G=AK$8)*(P=$B22))&amp;" - "&amp;SUM((G=$B22)*(P=AK$8))</f>
        <v>0 - 0</v>
      </c>
      <c r="AL22" s="12" t="str">
        <f t="array" ref="AL22">SUM((G=AL$8)*(P=$B22))&amp;" - "&amp;SUM((G=$B22)*(P=AL$8))</f>
        <v>0 - 0</v>
      </c>
      <c r="AM22" s="12" t="str">
        <f t="array" ref="AM22">SUM((G=AM$8)*(P=$B22))&amp;" - "&amp;SUM((G=$B22)*(P=AM$8))</f>
        <v>0 - 0</v>
      </c>
      <c r="AN22" s="12" t="str">
        <f t="array" ref="AN22">SUM((G=AN$8)*(P=$B22))&amp;" - "&amp;SUM((G=$B22)*(P=AN$8))</f>
        <v>0 - 0</v>
      </c>
      <c r="AO22" s="12" t="str">
        <f t="array" ref="AO22">SUM((G=AO$8)*(P=$B22))&amp;" - "&amp;SUM((G=$B22)*(P=AO$8))</f>
        <v>0 - 0</v>
      </c>
      <c r="AP22" s="12" t="str">
        <f t="array" ref="AP22">SUM((G=AP$8)*(P=$B22))&amp;" - "&amp;SUM((G=$B22)*(P=AP$8))</f>
        <v>0 - 0</v>
      </c>
      <c r="AQ22" s="12" t="str">
        <f t="array" ref="AQ22">SUM((G=AQ$8)*(P=$B22))&amp;" - "&amp;SUM((G=$B22)*(P=AQ$8))</f>
        <v>0 - 0</v>
      </c>
      <c r="AR22" s="12" t="str">
        <f t="array" ref="AR22">SUM((G=AR$8)*(P=$B22))&amp;" - "&amp;SUM((G=$B22)*(P=AR$8))</f>
        <v>0 - 0</v>
      </c>
      <c r="AS22" s="12" t="str">
        <f t="array" ref="AS22">SUM((G=AS$8)*(P=$B22))&amp;" - "&amp;SUM((G=$B22)*(P=AS$8))</f>
        <v>0 - 0</v>
      </c>
      <c r="AT22" s="12" t="str">
        <f t="array" ref="AT22">SUM((G=AT$8)*(P=$B22))&amp;" - "&amp;SUM((G=$B22)*(P=AT$8))</f>
        <v>0 - 0</v>
      </c>
      <c r="AU22" s="12" t="str">
        <f t="array" ref="AU22">SUM((G=AU$8)*(P=$B22))&amp;" - "&amp;SUM((G=$B22)*(P=AU$8))</f>
        <v>0 - 0</v>
      </c>
      <c r="AV22" s="12" t="str">
        <f t="array" ref="AV22">SUM((G=AV$8)*(P=$B22))&amp;" - "&amp;SUM((G=$B22)*(P=AV$8))</f>
        <v>0 - 0</v>
      </c>
      <c r="AW22" s="12" t="str">
        <f t="array" ref="AW22">SUM((G=AW$8)*(P=$B22))&amp;" - "&amp;SUM((G=$B22)*(P=AW$8))</f>
        <v>0 - 0</v>
      </c>
      <c r="AX22" s="12" t="str">
        <f t="array" ref="AX22">SUM((G=AX$8)*(P=$B22))&amp;" - "&amp;SUM((G=$B22)*(P=AX$8))</f>
        <v>0 - 0</v>
      </c>
      <c r="AY22" s="12" t="str">
        <f t="array" ref="AY22">SUM((G=AY$8)*(P=$B22))&amp;" - "&amp;SUM((G=$B22)*(P=AY$8))</f>
        <v>0 - 0</v>
      </c>
      <c r="AZ22" s="12" t="str">
        <f t="array" ref="AZ22">SUM((G=AZ$8)*(P=$B22))&amp;" - "&amp;SUM((G=$B22)*(P=AZ$8))</f>
        <v>0 - 0</v>
      </c>
      <c r="BA22" s="12" t="str">
        <f t="array" ref="BA22">SUM((G=BA$8)*(P=$B22))&amp;" - "&amp;SUM((G=$B22)*(P=BA$8))</f>
        <v>0 - 0</v>
      </c>
      <c r="BB22" s="12" t="str">
        <f t="array" ref="BB22">SUM((G=BB$8)*(P=$B22))&amp;" - "&amp;SUM((G=$B22)*(P=BB$8))</f>
        <v>0 - 0</v>
      </c>
      <c r="BC22" s="12" t="str">
        <f t="array" ref="BC22">SUM((G=BC$8)*(P=$B22))&amp;" - "&amp;SUM((G=$B22)*(P=BC$8))</f>
        <v>0 - 0</v>
      </c>
      <c r="BD22" s="12" t="str">
        <f t="array" ref="BD22">SUM((G=BD$8)*(P=$B22))&amp;" - "&amp;SUM((G=$B22)*(P=BD$8))</f>
        <v>0 - 0</v>
      </c>
      <c r="BE22" s="12" t="str">
        <f t="array" ref="BE22">SUM((G=BE$8)*(P=$B22))&amp;" - "&amp;SUM((G=$B22)*(P=BE$8))</f>
        <v>0 - 0</v>
      </c>
      <c r="BF22" s="12" t="str">
        <f t="array" ref="BF22">SUM((G=BF$8)*(P=$B22))&amp;" - "&amp;SUM((G=$B22)*(P=BF$8))</f>
        <v>0 - 0</v>
      </c>
      <c r="BG22" s="12" t="str">
        <f t="array" ref="BG22">SUM((G=BG$8)*(P=$B22))&amp;" - "&amp;SUM((G=$B22)*(P=BG$8))</f>
        <v>0 - 0</v>
      </c>
      <c r="BH22" s="25" t="str">
        <f t="array" ref="BH22">SUM((G=BH$8)*(P=$B22))&amp;" - "&amp;SUM((G=$B22)*(P=BH$8))</f>
        <v>0 - 0</v>
      </c>
      <c r="BI22" s="25" t="str">
        <f t="array" ref="BI22">SUM((G=BI$8)*(P=$B22))&amp;" - "&amp;SUM((G=$B22)*(P=BI$8))</f>
        <v>0 - 0</v>
      </c>
      <c r="BJ22" s="21" t="str">
        <f t="shared" si="1"/>
        <v>ELISE</v>
      </c>
      <c r="BK22" s="14"/>
    </row>
    <row r="23" spans="2:63" ht="11.1" customHeight="1" x14ac:dyDescent="0.2">
      <c r="B23" s="21" t="s">
        <v>239</v>
      </c>
      <c r="C23" s="13" t="str">
        <f t="array" ref="C23">SUM((G=C$8)*(P=$B23))&amp;" - "&amp;SUM((G=$B23)*(P=C$8))</f>
        <v>0 - 0</v>
      </c>
      <c r="D23" s="35" t="str">
        <f t="array" ref="D23">SUM((G=D$8)*(P=$B23))&amp;" - "&amp;SUM((G=$B23)*(P=D$8))</f>
        <v>0 - 0</v>
      </c>
      <c r="E23" s="35" t="str">
        <f t="array" ref="E23">SUM((G=E$8)*(P=$B23))&amp;" - "&amp;SUM((G=$B23)*(P=E$8))</f>
        <v>0 - 0</v>
      </c>
      <c r="F23" s="12" t="str">
        <f t="array" ref="F23">SUM((G=F$8)*(P=$B23))&amp;" - "&amp;SUM((G=$B23)*(P=F$8))</f>
        <v>0 - 0</v>
      </c>
      <c r="G23" s="12" t="str">
        <f t="array" ref="G23">SUM((G=G$8)*(P=$B23))&amp;" - "&amp;SUM((G=$B23)*(P=G$8))</f>
        <v>0 - 0</v>
      </c>
      <c r="H23" s="12" t="str">
        <f t="array" ref="H23">SUM((G=H$8)*(P=$B23))&amp;" - "&amp;SUM((G=$B23)*(P=H$8))</f>
        <v>0 - 0</v>
      </c>
      <c r="I23" s="12" t="str">
        <f t="array" ref="I23">SUM((G=I$8)*(P=$B23))&amp;" - "&amp;SUM((G=$B23)*(P=I$8))</f>
        <v>0 - 0</v>
      </c>
      <c r="J23" s="12" t="str">
        <f t="array" ref="J23">SUM((G=J$8)*(P=$B23))&amp;" - "&amp;SUM((G=$B23)*(P=J$8))</f>
        <v>0 - 0</v>
      </c>
      <c r="K23" s="12" t="str">
        <f t="array" ref="K23">SUM((G=K$8)*(P=$B23))&amp;" - "&amp;SUM((G=$B23)*(P=K$8))</f>
        <v>0 - 0</v>
      </c>
      <c r="L23" s="12" t="str">
        <f t="array" ref="L23">SUM((G=L$8)*(P=$B23))&amp;" - "&amp;SUM((G=$B23)*(P=L$8))</f>
        <v>0 - 0</v>
      </c>
      <c r="M23" s="12" t="str">
        <f t="array" ref="M23">SUM((G=M$8)*(P=$B23))&amp;" - "&amp;SUM((G=$B23)*(P=M$8))</f>
        <v>0 - 0</v>
      </c>
      <c r="N23" s="12" t="str">
        <f t="array" ref="N23">SUM((G=N$8)*(P=$B23))&amp;" - "&amp;SUM((G=$B23)*(P=N$8))</f>
        <v>0 - 0</v>
      </c>
      <c r="O23" s="12" t="str">
        <f t="array" ref="O23">SUM((G=O$8)*(P=$B23))&amp;" - "&amp;SUM((G=$B23)*(P=O$8))</f>
        <v>0 - 0</v>
      </c>
      <c r="P23" s="12" t="str">
        <f t="array" ref="P23">SUM((G=P$8)*(P=$B23))&amp;" - "&amp;SUM((G=$B23)*(P=P$8))</f>
        <v>0 - 0</v>
      </c>
      <c r="Q23" s="12" t="str">
        <f t="array" ref="Q23">SUM((G=Q$8)*(P=$B23))&amp;" - "&amp;SUM((G=$B23)*(P=Q$8))</f>
        <v>0 - 0</v>
      </c>
      <c r="R23" s="12" t="str">
        <f t="array" ref="R23">SUM((G=R$8)*(P=$B23))&amp;" - "&amp;SUM((G=$B23)*(P=R$8))</f>
        <v>1 - 0</v>
      </c>
      <c r="S23" s="12" t="str">
        <f t="array" ref="S23">SUM((G=S$8)*(P=$B23))&amp;" - "&amp;SUM((G=$B23)*(P=S$8))</f>
        <v>0 - 0</v>
      </c>
      <c r="T23" s="12" t="str">
        <f t="array" ref="T23">SUM((G=T$8)*(P=$B23))&amp;" - "&amp;SUM((G=$B23)*(P=T$8))</f>
        <v>0 - 1</v>
      </c>
      <c r="U23" s="12" t="str">
        <f t="array" ref="U23">SUM((G=U$8)*(P=$B23))&amp;" - "&amp;SUM((G=$B23)*(P=U$8))</f>
        <v>1 - 0</v>
      </c>
      <c r="V23" s="12" t="str">
        <f t="array" ref="V23">SUM((G=V$8)*(P=$B23))&amp;" - "&amp;SUM((G=$B23)*(P=V$8))</f>
        <v>0 - 0</v>
      </c>
      <c r="W23" s="12" t="str">
        <f t="array" ref="W23">SUM((G=W$8)*(P=$B23))&amp;" - "&amp;SUM((G=$B23)*(P=W$8))</f>
        <v>1 - 0</v>
      </c>
      <c r="X23" s="12" t="str">
        <f t="array" ref="X23">SUM((G=X$8)*(P=$B23))&amp;" - "&amp;SUM((G=$B23)*(P=X$8))</f>
        <v>2 - 0</v>
      </c>
      <c r="Y23" s="12" t="str">
        <f t="array" ref="Y23">SUM((G=Y$8)*(P=$B23))&amp;" - "&amp;SUM((G=$B23)*(P=Y$8))</f>
        <v>0 - 0</v>
      </c>
      <c r="Z23" s="12" t="str">
        <f t="array" ref="Z23">SUM((G=Z$8)*(P=$B23))&amp;" - "&amp;SUM((G=$B23)*(P=Z$8))</f>
        <v>0 - 0</v>
      </c>
      <c r="AA23" s="12" t="str">
        <f t="array" ref="AA23">SUM((G=AA$8)*(P=$B23))&amp;" - "&amp;SUM((G=$B23)*(P=AA$8))</f>
        <v>0 - 0</v>
      </c>
      <c r="AB23" s="12" t="str">
        <f t="array" ref="AB23">SUM((G=AB$8)*(P=$B23))&amp;" - "&amp;SUM((G=$B23)*(P=AB$8))</f>
        <v>0 - 0</v>
      </c>
      <c r="AC23" s="12" t="str">
        <f t="array" ref="AC23">SUM((G=AC$8)*(P=$B23))&amp;" - "&amp;SUM((G=$B23)*(P=AC$8))</f>
        <v>0 - 0</v>
      </c>
      <c r="AD23" s="12" t="str">
        <f t="array" ref="AD23">SUM((G=AD$8)*(P=$B23))&amp;" - "&amp;SUM((G=$B23)*(P=AD$8))</f>
        <v>0 - 0</v>
      </c>
      <c r="AE23" s="12" t="str">
        <f t="array" ref="AE23">SUM((G=AE$8)*(P=$B23))&amp;" - "&amp;SUM((G=$B23)*(P=AE$8))</f>
        <v>0 - 0</v>
      </c>
      <c r="AF23" s="12" t="str">
        <f t="array" ref="AF23">SUM((G=AF$8)*(P=$B23))&amp;" - "&amp;SUM((G=$B23)*(P=AF$8))</f>
        <v>0 - 0</v>
      </c>
      <c r="AG23" s="12" t="str">
        <f t="array" ref="AG23">SUM((G=AG$8)*(P=$B23))&amp;" - "&amp;SUM((G=$B23)*(P=AG$8))</f>
        <v>0 - 0</v>
      </c>
      <c r="AH23" s="12" t="str">
        <f t="array" ref="AH23">SUM((G=AH$8)*(P=$B23))&amp;" - "&amp;SUM((G=$B23)*(P=AH$8))</f>
        <v>0 - 0</v>
      </c>
      <c r="AI23" s="12" t="str">
        <f t="array" ref="AI23">SUM((G=AI$8)*(P=$B23))&amp;" - "&amp;SUM((G=$B23)*(P=AI$8))</f>
        <v>0 - 0</v>
      </c>
      <c r="AJ23" s="12" t="str">
        <f t="array" ref="AJ23">SUM((G=AJ$8)*(P=$B23))&amp;" - "&amp;SUM((G=$B23)*(P=AJ$8))</f>
        <v>0 - 0</v>
      </c>
      <c r="AK23" s="12" t="str">
        <f t="array" ref="AK23">SUM((G=AK$8)*(P=$B23))&amp;" - "&amp;SUM((G=$B23)*(P=AK$8))</f>
        <v>0 - 1</v>
      </c>
      <c r="AL23" s="12" t="str">
        <f t="array" ref="AL23">SUM((G=AL$8)*(P=$B23))&amp;" - "&amp;SUM((G=$B23)*(P=AL$8))</f>
        <v>0 - 0</v>
      </c>
      <c r="AM23" s="12" t="str">
        <f t="array" ref="AM23">SUM((G=AM$8)*(P=$B23))&amp;" - "&amp;SUM((G=$B23)*(P=AM$8))</f>
        <v>0 - 0</v>
      </c>
      <c r="AN23" s="12" t="str">
        <f t="array" ref="AN23">SUM((G=AN$8)*(P=$B23))&amp;" - "&amp;SUM((G=$B23)*(P=AN$8))</f>
        <v>0 - 0</v>
      </c>
      <c r="AO23" s="12" t="str">
        <f t="array" ref="AO23">SUM((G=AO$8)*(P=$B23))&amp;" - "&amp;SUM((G=$B23)*(P=AO$8))</f>
        <v>0 - 0</v>
      </c>
      <c r="AP23" s="12" t="str">
        <f t="array" ref="AP23">SUM((G=AP$8)*(P=$B23))&amp;" - "&amp;SUM((G=$B23)*(P=AP$8))</f>
        <v>0 - 0</v>
      </c>
      <c r="AQ23" s="12" t="str">
        <f t="array" ref="AQ23">SUM((G=AQ$8)*(P=$B23))&amp;" - "&amp;SUM((G=$B23)*(P=AQ$8))</f>
        <v>0 - 0</v>
      </c>
      <c r="AR23" s="12" t="str">
        <f t="array" ref="AR23">SUM((G=AR$8)*(P=$B23))&amp;" - "&amp;SUM((G=$B23)*(P=AR$8))</f>
        <v>0 - 0</v>
      </c>
      <c r="AS23" s="12" t="str">
        <f t="array" ref="AS23">SUM((G=AS$8)*(P=$B23))&amp;" - "&amp;SUM((G=$B23)*(P=AS$8))</f>
        <v>0 - 0</v>
      </c>
      <c r="AT23" s="12" t="str">
        <f t="array" ref="AT23">SUM((G=AT$8)*(P=$B23))&amp;" - "&amp;SUM((G=$B23)*(P=AT$8))</f>
        <v>1 - 0</v>
      </c>
      <c r="AU23" s="12" t="str">
        <f t="array" ref="AU23">SUM((G=AU$8)*(P=$B23))&amp;" - "&amp;SUM((G=$B23)*(P=AU$8))</f>
        <v>0 - 0</v>
      </c>
      <c r="AV23" s="12" t="str">
        <f t="array" ref="AV23">SUM((G=AV$8)*(P=$B23))&amp;" - "&amp;SUM((G=$B23)*(P=AV$8))</f>
        <v>0 - 0</v>
      </c>
      <c r="AW23" s="12" t="str">
        <f t="array" ref="AW23">SUM((G=AW$8)*(P=$B23))&amp;" - "&amp;SUM((G=$B23)*(P=AW$8))</f>
        <v>0 - 0</v>
      </c>
      <c r="AX23" s="12" t="str">
        <f t="array" ref="AX23">SUM((G=AX$8)*(P=$B23))&amp;" - "&amp;SUM((G=$B23)*(P=AX$8))</f>
        <v>0 - 0</v>
      </c>
      <c r="AY23" s="12" t="str">
        <f t="array" ref="AY23">SUM((G=AY$8)*(P=$B23))&amp;" - "&amp;SUM((G=$B23)*(P=AY$8))</f>
        <v>0 - 0</v>
      </c>
      <c r="AZ23" s="12" t="str">
        <f t="array" ref="AZ23">SUM((G=AZ$8)*(P=$B23))&amp;" - "&amp;SUM((G=$B23)*(P=AZ$8))</f>
        <v>0 - 0</v>
      </c>
      <c r="BA23" s="12" t="str">
        <f t="array" ref="BA23">SUM((G=BA$8)*(P=$B23))&amp;" - "&amp;SUM((G=$B23)*(P=BA$8))</f>
        <v>0 - 0</v>
      </c>
      <c r="BB23" s="12" t="str">
        <f t="array" ref="BB23">SUM((G=BB$8)*(P=$B23))&amp;" - "&amp;SUM((G=$B23)*(P=BB$8))</f>
        <v>0 - 0</v>
      </c>
      <c r="BC23" s="12" t="str">
        <f t="array" ref="BC23">SUM((G=BC$8)*(P=$B23))&amp;" - "&amp;SUM((G=$B23)*(P=BC$8))</f>
        <v>0 - 0</v>
      </c>
      <c r="BD23" s="12" t="str">
        <f t="array" ref="BD23">SUM((G=BD$8)*(P=$B23))&amp;" - "&amp;SUM((G=$B23)*(P=BD$8))</f>
        <v>0 - 0</v>
      </c>
      <c r="BE23" s="12" t="str">
        <f t="array" ref="BE23">SUM((G=BE$8)*(P=$B23))&amp;" - "&amp;SUM((G=$B23)*(P=BE$8))</f>
        <v>0 - 0</v>
      </c>
      <c r="BF23" s="12" t="str">
        <f t="array" ref="BF23">SUM((G=BF$8)*(P=$B23))&amp;" - "&amp;SUM((G=$B23)*(P=BF$8))</f>
        <v>0 - 0</v>
      </c>
      <c r="BG23" s="12" t="str">
        <f t="array" ref="BG23">SUM((G=BG$8)*(P=$B23))&amp;" - "&amp;SUM((G=$B23)*(P=BG$8))</f>
        <v>0 - 0</v>
      </c>
      <c r="BH23" s="25" t="str">
        <f t="array" ref="BH23">SUM((G=BH$8)*(P=$B23))&amp;" - "&amp;SUM((G=$B23)*(P=BH$8))</f>
        <v>0 - 0</v>
      </c>
      <c r="BI23" s="25" t="str">
        <f t="array" ref="BI23">SUM((G=BI$8)*(P=$B23))&amp;" - "&amp;SUM((G=$B23)*(P=BI$8))</f>
        <v>0 - 0</v>
      </c>
      <c r="BJ23" s="21" t="str">
        <f t="shared" si="1"/>
        <v>ERIC</v>
      </c>
      <c r="BK23" s="14"/>
    </row>
    <row r="24" spans="2:63" ht="11.1" customHeight="1" x14ac:dyDescent="0.2">
      <c r="B24" s="21" t="s">
        <v>141</v>
      </c>
      <c r="C24" s="13" t="str">
        <f t="array" ref="C24">SUM((G=C$8)*(P=$B24))&amp;" - "&amp;SUM((G=$B24)*(P=C$8))</f>
        <v>0 - 0</v>
      </c>
      <c r="D24" s="35" t="str">
        <f t="array" ref="D24">SUM((G=D$8)*(P=$B24))&amp;" - "&amp;SUM((G=$B24)*(P=D$8))</f>
        <v>0 - 0</v>
      </c>
      <c r="E24" s="35" t="str">
        <f t="array" ref="E24">SUM((G=E$8)*(P=$B24))&amp;" - "&amp;SUM((G=$B24)*(P=E$8))</f>
        <v>0 - 0</v>
      </c>
      <c r="F24" s="12" t="str">
        <f t="array" ref="F24">SUM((G=F$8)*(P=$B24))&amp;" - "&amp;SUM((G=$B24)*(P=F$8))</f>
        <v>1 - 0</v>
      </c>
      <c r="G24" s="12" t="str">
        <f t="array" ref="G24">SUM((G=G$8)*(P=$B24))&amp;" - "&amp;SUM((G=$B24)*(P=G$8))</f>
        <v>0 - 0</v>
      </c>
      <c r="H24" s="12" t="str">
        <f t="array" ref="H24">SUM((G=H$8)*(P=$B24))&amp;" - "&amp;SUM((G=$B24)*(P=H$8))</f>
        <v>0 - 0</v>
      </c>
      <c r="I24" s="12" t="str">
        <f t="array" ref="I24">SUM((G=I$8)*(P=$B24))&amp;" - "&amp;SUM((G=$B24)*(P=I$8))</f>
        <v>0 - 1</v>
      </c>
      <c r="J24" s="12" t="str">
        <f t="array" ref="J24">SUM((G=J$8)*(P=$B24))&amp;" - "&amp;SUM((G=$B24)*(P=J$8))</f>
        <v>0 - 0</v>
      </c>
      <c r="K24" s="12" t="str">
        <f t="array" ref="K24">SUM((G=K$8)*(P=$B24))&amp;" - "&amp;SUM((G=$B24)*(P=K$8))</f>
        <v>0 - 0</v>
      </c>
      <c r="L24" s="12" t="str">
        <f t="array" ref="L24">SUM((G=L$8)*(P=$B24))&amp;" - "&amp;SUM((G=$B24)*(P=L$8))</f>
        <v>2 - 2</v>
      </c>
      <c r="M24" s="12" t="str">
        <f t="array" ref="M24">SUM((G=M$8)*(P=$B24))&amp;" - "&amp;SUM((G=$B24)*(P=M$8))</f>
        <v>0 - 1</v>
      </c>
      <c r="N24" s="12" t="str">
        <f t="array" ref="N24">SUM((G=N$8)*(P=$B24))&amp;" - "&amp;SUM((G=$B24)*(P=N$8))</f>
        <v>0 - 1</v>
      </c>
      <c r="O24" s="12" t="str">
        <f t="array" ref="O24">SUM((G=O$8)*(P=$B24))&amp;" - "&amp;SUM((G=$B24)*(P=O$8))</f>
        <v>0 - 0</v>
      </c>
      <c r="P24" s="12" t="str">
        <f t="array" ref="P24">SUM((G=P$8)*(P=$B24))&amp;" - "&amp;SUM((G=$B24)*(P=P$8))</f>
        <v>0 - 0</v>
      </c>
      <c r="Q24" s="12" t="str">
        <f t="array" ref="Q24">SUM((G=Q$8)*(P=$B24))&amp;" - "&amp;SUM((G=$B24)*(P=Q$8))</f>
        <v>0 - 1</v>
      </c>
      <c r="R24" s="12" t="str">
        <f t="array" ref="R24">SUM((G=R$8)*(P=$B24))&amp;" - "&amp;SUM((G=$B24)*(P=R$8))</f>
        <v>0 - 0</v>
      </c>
      <c r="S24" s="12" t="str">
        <f t="array" ref="S24">SUM((G=S$8)*(P=$B24))&amp;" - "&amp;SUM((G=$B24)*(P=S$8))</f>
        <v>0 - 0</v>
      </c>
      <c r="T24" s="12" t="str">
        <f t="array" ref="T24">SUM((G=T$8)*(P=$B24))&amp;" - "&amp;SUM((G=$B24)*(P=T$8))</f>
        <v>0 - 1</v>
      </c>
      <c r="U24" s="12" t="str">
        <f t="array" ref="U24">SUM((G=U$8)*(P=$B24))&amp;" - "&amp;SUM((G=$B24)*(P=U$8))</f>
        <v>3 - 3</v>
      </c>
      <c r="V24" s="12" t="str">
        <f t="array" ref="V24">SUM((G=V$8)*(P=$B24))&amp;" - "&amp;SUM((G=$B24)*(P=V$8))</f>
        <v>0 - 1</v>
      </c>
      <c r="W24" s="12" t="str">
        <f t="array" ref="W24">SUM((G=W$8)*(P=$B24))&amp;" - "&amp;SUM((G=$B24)*(P=W$8))</f>
        <v>2 - 2</v>
      </c>
      <c r="X24" s="12" t="str">
        <f t="array" ref="X24">SUM((G=X$8)*(P=$B24))&amp;" - "&amp;SUM((G=$B24)*(P=X$8))</f>
        <v>0 - 1</v>
      </c>
      <c r="Y24" s="12" t="str">
        <f t="array" ref="Y24">SUM((G=Y$8)*(P=$B24))&amp;" - "&amp;SUM((G=$B24)*(P=Y$8))</f>
        <v>0 - 0</v>
      </c>
      <c r="Z24" s="12" t="str">
        <f t="array" ref="Z24">SUM((G=Z$8)*(P=$B24))&amp;" - "&amp;SUM((G=$B24)*(P=Z$8))</f>
        <v>0 - 0</v>
      </c>
      <c r="AA24" s="12" t="str">
        <f t="array" ref="AA24">SUM((G=AA$8)*(P=$B24))&amp;" - "&amp;SUM((G=$B24)*(P=AA$8))</f>
        <v>0 - 1</v>
      </c>
      <c r="AB24" s="12" t="str">
        <f t="array" ref="AB24">SUM((G=AB$8)*(P=$B24))&amp;" - "&amp;SUM((G=$B24)*(P=AB$8))</f>
        <v>0 - 0</v>
      </c>
      <c r="AC24" s="12" t="str">
        <f t="array" ref="AC24">SUM((G=AC$8)*(P=$B24))&amp;" - "&amp;SUM((G=$B24)*(P=AC$8))</f>
        <v>0 - 0</v>
      </c>
      <c r="AD24" s="12" t="str">
        <f t="array" ref="AD24">SUM((G=AD$8)*(P=$B24))&amp;" - "&amp;SUM((G=$B24)*(P=AD$8))</f>
        <v>0 - 0</v>
      </c>
      <c r="AE24" s="12" t="str">
        <f t="array" ref="AE24">SUM((G=AE$8)*(P=$B24))&amp;" - "&amp;SUM((G=$B24)*(P=AE$8))</f>
        <v>0 - 0</v>
      </c>
      <c r="AF24" s="12" t="str">
        <f t="array" ref="AF24">SUM((G=AF$8)*(P=$B24))&amp;" - "&amp;SUM((G=$B24)*(P=AF$8))</f>
        <v>0 - 0</v>
      </c>
      <c r="AG24" s="12" t="str">
        <f t="array" ref="AG24">SUM((G=AG$8)*(P=$B24))&amp;" - "&amp;SUM((G=$B24)*(P=AG$8))</f>
        <v>2 - 3</v>
      </c>
      <c r="AH24" s="12" t="str">
        <f t="array" ref="AH24">SUM((G=AH$8)*(P=$B24))&amp;" - "&amp;SUM((G=$B24)*(P=AH$8))</f>
        <v>0 - 0</v>
      </c>
      <c r="AI24" s="12" t="str">
        <f t="array" ref="AI24">SUM((G=AI$8)*(P=$B24))&amp;" - "&amp;SUM((G=$B24)*(P=AI$8))</f>
        <v>0 - 0</v>
      </c>
      <c r="AJ24" s="12" t="str">
        <f t="array" ref="AJ24">SUM((G=AJ$8)*(P=$B24))&amp;" - "&amp;SUM((G=$B24)*(P=AJ$8))</f>
        <v>0 - 0</v>
      </c>
      <c r="AK24" s="12" t="str">
        <f t="array" ref="AK24">SUM((G=AK$8)*(P=$B24))&amp;" - "&amp;SUM((G=$B24)*(P=AK$8))</f>
        <v>1 - 4</v>
      </c>
      <c r="AL24" s="12" t="str">
        <f t="array" ref="AL24">SUM((G=AL$8)*(P=$B24))&amp;" - "&amp;SUM((G=$B24)*(P=AL$8))</f>
        <v>0 - 1</v>
      </c>
      <c r="AM24" s="12" t="str">
        <f t="array" ref="AM24">SUM((G=AM$8)*(P=$B24))&amp;" - "&amp;SUM((G=$B24)*(P=AM$8))</f>
        <v>0 - 0</v>
      </c>
      <c r="AN24" s="12" t="str">
        <f t="array" ref="AN24">SUM((G=AN$8)*(P=$B24))&amp;" - "&amp;SUM((G=$B24)*(P=AN$8))</f>
        <v>0 - 0</v>
      </c>
      <c r="AO24" s="12" t="str">
        <f t="array" ref="AO24">SUM((G=AO$8)*(P=$B24))&amp;" - "&amp;SUM((G=$B24)*(P=AO$8))</f>
        <v>0 - 0</v>
      </c>
      <c r="AP24" s="12" t="str">
        <f t="array" ref="AP24">SUM((G=AP$8)*(P=$B24))&amp;" - "&amp;SUM((G=$B24)*(P=AP$8))</f>
        <v>2 - 0</v>
      </c>
      <c r="AQ24" s="12" t="str">
        <f t="array" ref="AQ24">SUM((G=AQ$8)*(P=$B24))&amp;" - "&amp;SUM((G=$B24)*(P=AQ$8))</f>
        <v>0 - 0</v>
      </c>
      <c r="AR24" s="12" t="str">
        <f t="array" ref="AR24">SUM((G=AR$8)*(P=$B24))&amp;" - "&amp;SUM((G=$B24)*(P=AR$8))</f>
        <v>0 - 0</v>
      </c>
      <c r="AS24" s="12" t="str">
        <f t="array" ref="AS24">SUM((G=AS$8)*(P=$B24))&amp;" - "&amp;SUM((G=$B24)*(P=AS$8))</f>
        <v>0 - 0</v>
      </c>
      <c r="AT24" s="12" t="str">
        <f t="array" ref="AT24">SUM((G=AT$8)*(P=$B24))&amp;" - "&amp;SUM((G=$B24)*(P=AT$8))</f>
        <v>3 - 1</v>
      </c>
      <c r="AU24" s="12" t="str">
        <f t="array" ref="AU24">SUM((G=AU$8)*(P=$B24))&amp;" - "&amp;SUM((G=$B24)*(P=AU$8))</f>
        <v>1 - 0</v>
      </c>
      <c r="AV24" s="12" t="str">
        <f t="array" ref="AV24">SUM((G=AV$8)*(P=$B24))&amp;" - "&amp;SUM((G=$B24)*(P=AV$8))</f>
        <v>0 - 0</v>
      </c>
      <c r="AW24" s="12" t="str">
        <f t="array" ref="AW24">SUM((G=AW$8)*(P=$B24))&amp;" - "&amp;SUM((G=$B24)*(P=AW$8))</f>
        <v>0 - 0</v>
      </c>
      <c r="AX24" s="12" t="str">
        <f t="array" ref="AX24">SUM((G=AX$8)*(P=$B24))&amp;" - "&amp;SUM((G=$B24)*(P=AX$8))</f>
        <v>2 - 0</v>
      </c>
      <c r="AY24" s="12" t="str">
        <f t="array" ref="AY24">SUM((G=AY$8)*(P=$B24))&amp;" - "&amp;SUM((G=$B24)*(P=AY$8))</f>
        <v>0 - 0</v>
      </c>
      <c r="AZ24" s="12" t="str">
        <f t="array" ref="AZ24">SUM((G=AZ$8)*(P=$B24))&amp;" - "&amp;SUM((G=$B24)*(P=AZ$8))</f>
        <v>2 - 2</v>
      </c>
      <c r="BA24" s="12" t="str">
        <f t="array" ref="BA24">SUM((G=BA$8)*(P=$B24))&amp;" - "&amp;SUM((G=$B24)*(P=BA$8))</f>
        <v>3 - 1</v>
      </c>
      <c r="BB24" s="12" t="str">
        <f t="array" ref="BB24">SUM((G=BB$8)*(P=$B24))&amp;" - "&amp;SUM((G=$B24)*(P=BB$8))</f>
        <v>1 - 0</v>
      </c>
      <c r="BC24" s="12" t="str">
        <f t="array" ref="BC24">SUM((G=BC$8)*(P=$B24))&amp;" - "&amp;SUM((G=$B24)*(P=BC$8))</f>
        <v>0 - 0</v>
      </c>
      <c r="BD24" s="12" t="str">
        <f t="array" ref="BD24">SUM((G=BD$8)*(P=$B24))&amp;" - "&amp;SUM((G=$B24)*(P=BD$8))</f>
        <v>0 - 0</v>
      </c>
      <c r="BE24" s="12" t="str">
        <f t="array" ref="BE24">SUM((G=BE$8)*(P=$B24))&amp;" - "&amp;SUM((G=$B24)*(P=BE$8))</f>
        <v>0 - 0</v>
      </c>
      <c r="BF24" s="12" t="str">
        <f t="array" ref="BF24">SUM((G=BF$8)*(P=$B24))&amp;" - "&amp;SUM((G=$B24)*(P=BF$8))</f>
        <v>1 - 0</v>
      </c>
      <c r="BG24" s="12" t="str">
        <f t="array" ref="BG24">SUM((G=BG$8)*(P=$B24))&amp;" - "&amp;SUM((G=$B24)*(P=BG$8))</f>
        <v>0 - 0</v>
      </c>
      <c r="BH24" s="25" t="str">
        <f t="array" ref="BH24">SUM((G=BH$8)*(P=$B24))&amp;" - "&amp;SUM((G=$B24)*(P=BH$8))</f>
        <v>0 - 0</v>
      </c>
      <c r="BI24" s="25" t="str">
        <f t="array" ref="BI24">SUM((G=BI$8)*(P=$B24))&amp;" - "&amp;SUM((G=$B24)*(P=BI$8))</f>
        <v>0 - 0</v>
      </c>
      <c r="BJ24" s="21" t="str">
        <f t="shared" si="1"/>
        <v>FABRICE</v>
      </c>
      <c r="BK24" s="15"/>
    </row>
    <row r="25" spans="2:63" ht="11.1" customHeight="1" x14ac:dyDescent="0.2">
      <c r="B25" s="21" t="s">
        <v>105</v>
      </c>
      <c r="C25" s="13" t="str">
        <f t="array" ref="C25">SUM((G=C$8)*(P=$B25))&amp;" - "&amp;SUM((G=$B25)*(P=C$8))</f>
        <v>0 - 0</v>
      </c>
      <c r="D25" s="35" t="str">
        <f t="array" ref="D25">SUM((G=D$8)*(P=$B25))&amp;" - "&amp;SUM((G=$B25)*(P=D$8))</f>
        <v>0 - 0</v>
      </c>
      <c r="E25" s="35" t="str">
        <f t="array" ref="E25">SUM((G=E$8)*(P=$B25))&amp;" - "&amp;SUM((G=$B25)*(P=E$8))</f>
        <v>0 - 0</v>
      </c>
      <c r="F25" s="12" t="str">
        <f t="array" ref="F25">SUM((G=F$8)*(P=$B25))&amp;" - "&amp;SUM((G=$B25)*(P=F$8))</f>
        <v>0 - 0</v>
      </c>
      <c r="G25" s="12" t="str">
        <f t="array" ref="G25">SUM((G=G$8)*(P=$B25))&amp;" - "&amp;SUM((G=$B25)*(P=G$8))</f>
        <v>0 - 0</v>
      </c>
      <c r="H25" s="12" t="str">
        <f t="array" ref="H25">SUM((G=H$8)*(P=$B25))&amp;" - "&amp;SUM((G=$B25)*(P=H$8))</f>
        <v>0 - 0</v>
      </c>
      <c r="I25" s="12" t="str">
        <f t="array" ref="I25">SUM((G=I$8)*(P=$B25))&amp;" - "&amp;SUM((G=$B25)*(P=I$8))</f>
        <v>0 - 0</v>
      </c>
      <c r="J25" s="12" t="str">
        <f t="array" ref="J25">SUM((G=J$8)*(P=$B25))&amp;" - "&amp;SUM((G=$B25)*(P=J$8))</f>
        <v>0 - 0</v>
      </c>
      <c r="K25" s="12" t="str">
        <f t="array" ref="K25">SUM((G=K$8)*(P=$B25))&amp;" - "&amp;SUM((G=$B25)*(P=K$8))</f>
        <v>0 - 0</v>
      </c>
      <c r="L25" s="12" t="str">
        <f t="array" ref="L25">SUM((G=L$8)*(P=$B25))&amp;" - "&amp;SUM((G=$B25)*(P=L$8))</f>
        <v>0 - 0</v>
      </c>
      <c r="M25" s="12" t="str">
        <f t="array" ref="M25">SUM((G=M$8)*(P=$B25))&amp;" - "&amp;SUM((G=$B25)*(P=M$8))</f>
        <v>0 - 0</v>
      </c>
      <c r="N25" s="12" t="str">
        <f t="array" ref="N25">SUM((G=N$8)*(P=$B25))&amp;" - "&amp;SUM((G=$B25)*(P=N$8))</f>
        <v>0 - 0</v>
      </c>
      <c r="O25" s="12" t="str">
        <f t="array" ref="O25">SUM((G=O$8)*(P=$B25))&amp;" - "&amp;SUM((G=$B25)*(P=O$8))</f>
        <v>0 - 0</v>
      </c>
      <c r="P25" s="12" t="str">
        <f t="array" ref="P25">SUM((G=P$8)*(P=$B25))&amp;" - "&amp;SUM((G=$B25)*(P=P$8))</f>
        <v>0 - 0</v>
      </c>
      <c r="Q25" s="12" t="str">
        <f t="array" ref="Q25">SUM((G=Q$8)*(P=$B25))&amp;" - "&amp;SUM((G=$B25)*(P=Q$8))</f>
        <v>0 - 0</v>
      </c>
      <c r="R25" s="12" t="str">
        <f t="array" ref="R25">SUM((G=R$8)*(P=$B25))&amp;" - "&amp;SUM((G=$B25)*(P=R$8))</f>
        <v>0 - 0</v>
      </c>
      <c r="S25" s="12" t="str">
        <f t="array" ref="S25">SUM((G=S$8)*(P=$B25))&amp;" - "&amp;SUM((G=$B25)*(P=S$8))</f>
        <v>0 - 0</v>
      </c>
      <c r="T25" s="12" t="str">
        <f t="array" ref="T25">SUM((G=T$8)*(P=$B25))&amp;" - "&amp;SUM((G=$B25)*(P=T$8))</f>
        <v>0 - 0</v>
      </c>
      <c r="U25" s="12" t="str">
        <f t="array" ref="U25">SUM((G=U$8)*(P=$B25))&amp;" - "&amp;SUM((G=$B25)*(P=U$8))</f>
        <v>0 - 0</v>
      </c>
      <c r="V25" s="12" t="str">
        <f t="array" ref="V25">SUM((G=V$8)*(P=$B25))&amp;" - "&amp;SUM((G=$B25)*(P=V$8))</f>
        <v>0 - 0</v>
      </c>
      <c r="W25" s="12" t="str">
        <f t="array" ref="W25">SUM((G=W$8)*(P=$B25))&amp;" - "&amp;SUM((G=$B25)*(P=W$8))</f>
        <v>0 - 0</v>
      </c>
      <c r="X25" s="12" t="str">
        <f t="array" ref="X25">SUM((G=X$8)*(P=$B25))&amp;" - "&amp;SUM((G=$B25)*(P=X$8))</f>
        <v>0 - 0</v>
      </c>
      <c r="Y25" s="12" t="str">
        <f t="array" ref="Y25">SUM((G=Y$8)*(P=$B25))&amp;" - "&amp;SUM((G=$B25)*(P=Y$8))</f>
        <v>0 - 0</v>
      </c>
      <c r="Z25" s="12" t="str">
        <f t="array" ref="Z25">SUM((G=Z$8)*(P=$B25))&amp;" - "&amp;SUM((G=$B25)*(P=Z$8))</f>
        <v>0 - 0</v>
      </c>
      <c r="AA25" s="12" t="str">
        <f t="array" ref="AA25">SUM((G=AA$8)*(P=$B25))&amp;" - "&amp;SUM((G=$B25)*(P=AA$8))</f>
        <v>0 - 0</v>
      </c>
      <c r="AB25" s="12" t="str">
        <f t="array" ref="AB25">SUM((G=AB$8)*(P=$B25))&amp;" - "&amp;SUM((G=$B25)*(P=AB$8))</f>
        <v>1 - 0</v>
      </c>
      <c r="AC25" s="12" t="str">
        <f t="array" ref="AC25">SUM((G=AC$8)*(P=$B25))&amp;" - "&amp;SUM((G=$B25)*(P=AC$8))</f>
        <v>0 - 0</v>
      </c>
      <c r="AD25" s="12" t="str">
        <f t="array" ref="AD25">SUM((G=AD$8)*(P=$B25))&amp;" - "&amp;SUM((G=$B25)*(P=AD$8))</f>
        <v>0 - 0</v>
      </c>
      <c r="AE25" s="12" t="str">
        <f t="array" ref="AE25">SUM((G=AE$8)*(P=$B25))&amp;" - "&amp;SUM((G=$B25)*(P=AE$8))</f>
        <v>0 - 0</v>
      </c>
      <c r="AF25" s="12" t="str">
        <f t="array" ref="AF25">SUM((G=AF$8)*(P=$B25))&amp;" - "&amp;SUM((G=$B25)*(P=AF$8))</f>
        <v>0 - 0</v>
      </c>
      <c r="AG25" s="12" t="str">
        <f t="array" ref="AG25">SUM((G=AG$8)*(P=$B25))&amp;" - "&amp;SUM((G=$B25)*(P=AG$8))</f>
        <v>0 - 0</v>
      </c>
      <c r="AH25" s="12" t="str">
        <f t="array" ref="AH25">SUM((G=AH$8)*(P=$B25))&amp;" - "&amp;SUM((G=$B25)*(P=AH$8))</f>
        <v>0 - 0</v>
      </c>
      <c r="AI25" s="12" t="str">
        <f t="array" ref="AI25">SUM((G=AI$8)*(P=$B25))&amp;" - "&amp;SUM((G=$B25)*(P=AI$8))</f>
        <v>0 - 0</v>
      </c>
      <c r="AJ25" s="12" t="str">
        <f t="array" ref="AJ25">SUM((G=AJ$8)*(P=$B25))&amp;" - "&amp;SUM((G=$B25)*(P=AJ$8))</f>
        <v>0 - 0</v>
      </c>
      <c r="AK25" s="12" t="str">
        <f t="array" ref="AK25">SUM((G=AK$8)*(P=$B25))&amp;" - "&amp;SUM((G=$B25)*(P=AK$8))</f>
        <v>0 - 0</v>
      </c>
      <c r="AL25" s="12" t="str">
        <f t="array" ref="AL25">SUM((G=AL$8)*(P=$B25))&amp;" - "&amp;SUM((G=$B25)*(P=AL$8))</f>
        <v>0 - 0</v>
      </c>
      <c r="AM25" s="12" t="str">
        <f t="array" ref="AM25">SUM((G=AM$8)*(P=$B25))&amp;" - "&amp;SUM((G=$B25)*(P=AM$8))</f>
        <v>0 - 0</v>
      </c>
      <c r="AN25" s="12" t="str">
        <f t="array" ref="AN25">SUM((G=AN$8)*(P=$B25))&amp;" - "&amp;SUM((G=$B25)*(P=AN$8))</f>
        <v>0 - 0</v>
      </c>
      <c r="AO25" s="12" t="str">
        <f t="array" ref="AO25">SUM((G=AO$8)*(P=$B25))&amp;" - "&amp;SUM((G=$B25)*(P=AO$8))</f>
        <v>0 - 0</v>
      </c>
      <c r="AP25" s="12" t="str">
        <f t="array" ref="AP25">SUM((G=AP$8)*(P=$B25))&amp;" - "&amp;SUM((G=$B25)*(P=AP$8))</f>
        <v>0 - 0</v>
      </c>
      <c r="AQ25" s="12" t="str">
        <f t="array" ref="AQ25">SUM((G=AQ$8)*(P=$B25))&amp;" - "&amp;SUM((G=$B25)*(P=AQ$8))</f>
        <v>0 - 0</v>
      </c>
      <c r="AR25" s="12" t="str">
        <f t="array" ref="AR25">SUM((G=AR$8)*(P=$B25))&amp;" - "&amp;SUM((G=$B25)*(P=AR$8))</f>
        <v>0 - 0</v>
      </c>
      <c r="AS25" s="12" t="str">
        <f t="array" ref="AS25">SUM((G=AS$8)*(P=$B25))&amp;" - "&amp;SUM((G=$B25)*(P=AS$8))</f>
        <v>0 - 0</v>
      </c>
      <c r="AT25" s="12" t="str">
        <f t="array" ref="AT25">SUM((G=AT$8)*(P=$B25))&amp;" - "&amp;SUM((G=$B25)*(P=AT$8))</f>
        <v>0 - 0</v>
      </c>
      <c r="AU25" s="12" t="str">
        <f t="array" ref="AU25">SUM((G=AU$8)*(P=$B25))&amp;" - "&amp;SUM((G=$B25)*(P=AU$8))</f>
        <v>0 - 0</v>
      </c>
      <c r="AV25" s="12" t="str">
        <f t="array" ref="AV25">SUM((G=AV$8)*(P=$B25))&amp;" - "&amp;SUM((G=$B25)*(P=AV$8))</f>
        <v>0 - 0</v>
      </c>
      <c r="AW25" s="12" t="str">
        <f t="array" ref="AW25">SUM((G=AW$8)*(P=$B25))&amp;" - "&amp;SUM((G=$B25)*(P=AW$8))</f>
        <v>0 - 0</v>
      </c>
      <c r="AX25" s="12" t="str">
        <f t="array" ref="AX25">SUM((G=AX$8)*(P=$B25))&amp;" - "&amp;SUM((G=$B25)*(P=AX$8))</f>
        <v>0 - 0</v>
      </c>
      <c r="AY25" s="12" t="str">
        <f t="array" ref="AY25">SUM((G=AY$8)*(P=$B25))&amp;" - "&amp;SUM((G=$B25)*(P=AY$8))</f>
        <v>0 - 0</v>
      </c>
      <c r="AZ25" s="12" t="str">
        <f t="array" ref="AZ25">SUM((G=AZ$8)*(P=$B25))&amp;" - "&amp;SUM((G=$B25)*(P=AZ$8))</f>
        <v>0 - 0</v>
      </c>
      <c r="BA25" s="12" t="str">
        <f t="array" ref="BA25">SUM((G=BA$8)*(P=$B25))&amp;" - "&amp;SUM((G=$B25)*(P=BA$8))</f>
        <v>0 - 0</v>
      </c>
      <c r="BB25" s="12" t="str">
        <f t="array" ref="BB25">SUM((G=BB$8)*(P=$B25))&amp;" - "&amp;SUM((G=$B25)*(P=BB$8))</f>
        <v>0 - 0</v>
      </c>
      <c r="BC25" s="12" t="str">
        <f t="array" ref="BC25">SUM((G=BC$8)*(P=$B25))&amp;" - "&amp;SUM((G=$B25)*(P=BC$8))</f>
        <v>0 - 0</v>
      </c>
      <c r="BD25" s="12" t="str">
        <f t="array" ref="BD25">SUM((G=BD$8)*(P=$B25))&amp;" - "&amp;SUM((G=$B25)*(P=BD$8))</f>
        <v>0 - 0</v>
      </c>
      <c r="BE25" s="12" t="str">
        <f t="array" ref="BE25">SUM((G=BE$8)*(P=$B25))&amp;" - "&amp;SUM((G=$B25)*(P=BE$8))</f>
        <v>0 - 0</v>
      </c>
      <c r="BF25" s="12" t="str">
        <f t="array" ref="BF25">SUM((G=BF$8)*(P=$B25))&amp;" - "&amp;SUM((G=$B25)*(P=BF$8))</f>
        <v>0 - 1</v>
      </c>
      <c r="BG25" s="12" t="str">
        <f t="array" ref="BG25">SUM((G=BG$8)*(P=$B25))&amp;" - "&amp;SUM((G=$B25)*(P=BG$8))</f>
        <v>0 - 0</v>
      </c>
      <c r="BH25" s="25" t="str">
        <f t="array" ref="BH25">SUM((G=BH$8)*(P=$B25))&amp;" - "&amp;SUM((G=$B25)*(P=BH$8))</f>
        <v>0 - 0</v>
      </c>
      <c r="BI25" s="25" t="str">
        <f t="array" ref="BI25">SUM((G=BI$8)*(P=$B25))&amp;" - "&amp;SUM((G=$B25)*(P=BI$8))</f>
        <v>0 - 0</v>
      </c>
      <c r="BJ25" s="21" t="str">
        <f t="shared" si="1"/>
        <v>FLORA</v>
      </c>
      <c r="BK25" s="15"/>
    </row>
    <row r="26" spans="2:63" ht="11.1" customHeight="1" x14ac:dyDescent="0.2">
      <c r="B26" s="21" t="s">
        <v>235</v>
      </c>
      <c r="C26" s="13" t="str">
        <f t="array" ref="C26">SUM((G=C$8)*(P=$B26))&amp;" - "&amp;SUM((G=$B26)*(P=C$8))</f>
        <v>0 - 0</v>
      </c>
      <c r="D26" s="35" t="str">
        <f t="array" ref="D26">SUM((G=D$8)*(P=$B26))&amp;" - "&amp;SUM((G=$B26)*(P=D$8))</f>
        <v>1 - 0</v>
      </c>
      <c r="E26" s="35" t="str">
        <f t="array" ref="E26">SUM((G=E$8)*(P=$B26))&amp;" - "&amp;SUM((G=$B26)*(P=E$8))</f>
        <v>0 - 0</v>
      </c>
      <c r="F26" s="12" t="str">
        <f t="array" ref="F26">SUM((G=F$8)*(P=$B26))&amp;" - "&amp;SUM((G=$B26)*(P=F$8))</f>
        <v>0 - 0</v>
      </c>
      <c r="G26" s="12" t="str">
        <f t="array" ref="G26">SUM((G=G$8)*(P=$B26))&amp;" - "&amp;SUM((G=$B26)*(P=G$8))</f>
        <v>0 - 0</v>
      </c>
      <c r="H26" s="12" t="str">
        <f t="array" ref="H26">SUM((G=H$8)*(P=$B26))&amp;" - "&amp;SUM((G=$B26)*(P=H$8))</f>
        <v>0 - 0</v>
      </c>
      <c r="I26" s="12" t="str">
        <f t="array" ref="I26">SUM((G=I$8)*(P=$B26))&amp;" - "&amp;SUM((G=$B26)*(P=I$8))</f>
        <v>0 - 0</v>
      </c>
      <c r="J26" s="12" t="str">
        <f t="array" ref="J26">SUM((G=J$8)*(P=$B26))&amp;" - "&amp;SUM((G=$B26)*(P=J$8))</f>
        <v>0 - 0</v>
      </c>
      <c r="K26" s="12" t="str">
        <f t="array" ref="K26">SUM((G=K$8)*(P=$B26))&amp;" - "&amp;SUM((G=$B26)*(P=K$8))</f>
        <v>0 - 0</v>
      </c>
      <c r="L26" s="12" t="str">
        <f t="array" ref="L26">SUM((G=L$8)*(P=$B26))&amp;" - "&amp;SUM((G=$B26)*(P=L$8))</f>
        <v>3 - 1</v>
      </c>
      <c r="M26" s="12" t="str">
        <f t="array" ref="M26">SUM((G=M$8)*(P=$B26))&amp;" - "&amp;SUM((G=$B26)*(P=M$8))</f>
        <v>3 - 2</v>
      </c>
      <c r="N26" s="12" t="str">
        <f t="array" ref="N26">SUM((G=N$8)*(P=$B26))&amp;" - "&amp;SUM((G=$B26)*(P=N$8))</f>
        <v>3 - 0</v>
      </c>
      <c r="O26" s="12" t="str">
        <f t="array" ref="O26">SUM((G=O$8)*(P=$B26))&amp;" - "&amp;SUM((G=$B26)*(P=O$8))</f>
        <v>0 - 0</v>
      </c>
      <c r="P26" s="12" t="str">
        <f t="array" ref="P26">SUM((G=P$8)*(P=$B26))&amp;" - "&amp;SUM((G=$B26)*(P=P$8))</f>
        <v>0 - 0</v>
      </c>
      <c r="Q26" s="12" t="str">
        <f t="array" ref="Q26">SUM((G=Q$8)*(P=$B26))&amp;" - "&amp;SUM((G=$B26)*(P=Q$8))</f>
        <v>1 - 0</v>
      </c>
      <c r="R26" s="12" t="str">
        <f t="array" ref="R26">SUM((G=R$8)*(P=$B26))&amp;" - "&amp;SUM((G=$B26)*(P=R$8))</f>
        <v>1 - 0</v>
      </c>
      <c r="S26" s="12" t="str">
        <f t="array" ref="S26">SUM((G=S$8)*(P=$B26))&amp;" - "&amp;SUM((G=$B26)*(P=S$8))</f>
        <v>0 - 0</v>
      </c>
      <c r="T26" s="12" t="str">
        <f t="array" ref="T26">SUM((G=T$8)*(P=$B26))&amp;" - "&amp;SUM((G=$B26)*(P=T$8))</f>
        <v>0 - 0</v>
      </c>
      <c r="U26" s="12" t="str">
        <f t="array" ref="U26">SUM((G=U$8)*(P=$B26))&amp;" - "&amp;SUM((G=$B26)*(P=U$8))</f>
        <v>9 - 3</v>
      </c>
      <c r="V26" s="12" t="str">
        <f t="array" ref="V26">SUM((G=V$8)*(P=$B26))&amp;" - "&amp;SUM((G=$B26)*(P=V$8))</f>
        <v>0 - 1</v>
      </c>
      <c r="W26" s="12" t="str">
        <f t="array" ref="W26">SUM((G=W$8)*(P=$B26))&amp;" - "&amp;SUM((G=$B26)*(P=W$8))</f>
        <v>1 - 5</v>
      </c>
      <c r="X26" s="12" t="str">
        <f t="array" ref="X26">SUM((G=X$8)*(P=$B26))&amp;" - "&amp;SUM((G=$B26)*(P=X$8))</f>
        <v>5 - 1</v>
      </c>
      <c r="Y26" s="12" t="str">
        <f t="array" ref="Y26">SUM((G=Y$8)*(P=$B26))&amp;" - "&amp;SUM((G=$B26)*(P=Y$8))</f>
        <v>0 - 0</v>
      </c>
      <c r="Z26" s="12" t="str">
        <f t="array" ref="Z26">SUM((G=Z$8)*(P=$B26))&amp;" - "&amp;SUM((G=$B26)*(P=Z$8))</f>
        <v>0 - 0</v>
      </c>
      <c r="AA26" s="12" t="str">
        <f t="array" ref="AA26">SUM((G=AA$8)*(P=$B26))&amp;" - "&amp;SUM((G=$B26)*(P=AA$8))</f>
        <v>0 - 0</v>
      </c>
      <c r="AB26" s="12" t="str">
        <f t="array" ref="AB26">SUM((G=AB$8)*(P=$B26))&amp;" - "&amp;SUM((G=$B26)*(P=AB$8))</f>
        <v>0 - 0</v>
      </c>
      <c r="AC26" s="12" t="str">
        <f t="array" ref="AC26">SUM((G=AC$8)*(P=$B26))&amp;" - "&amp;SUM((G=$B26)*(P=AC$8))</f>
        <v>0 - 0</v>
      </c>
      <c r="AD26" s="12" t="str">
        <f t="array" ref="AD26">SUM((G=AD$8)*(P=$B26))&amp;" - "&amp;SUM((G=$B26)*(P=AD$8))</f>
        <v>0 - 0</v>
      </c>
      <c r="AE26" s="12" t="str">
        <f t="array" ref="AE26">SUM((G=AE$8)*(P=$B26))&amp;" - "&amp;SUM((G=$B26)*(P=AE$8))</f>
        <v>0 - 0</v>
      </c>
      <c r="AF26" s="12" t="str">
        <f t="array" ref="AF26">SUM((G=AF$8)*(P=$B26))&amp;" - "&amp;SUM((G=$B26)*(P=AF$8))</f>
        <v>0 - 0</v>
      </c>
      <c r="AG26" s="12" t="str">
        <f t="array" ref="AG26">SUM((G=AG$8)*(P=$B26))&amp;" - "&amp;SUM((G=$B26)*(P=AG$8))</f>
        <v>1 - 1</v>
      </c>
      <c r="AH26" s="12" t="str">
        <f t="array" ref="AH26">SUM((G=AH$8)*(P=$B26))&amp;" - "&amp;SUM((G=$B26)*(P=AH$8))</f>
        <v>0 - 0</v>
      </c>
      <c r="AI26" s="12" t="str">
        <f t="array" ref="AI26">SUM((G=AI$8)*(P=$B26))&amp;" - "&amp;SUM((G=$B26)*(P=AI$8))</f>
        <v>1 - 0</v>
      </c>
      <c r="AJ26" s="12" t="str">
        <f t="array" ref="AJ26">SUM((G=AJ$8)*(P=$B26))&amp;" - "&amp;SUM((G=$B26)*(P=AJ$8))</f>
        <v>0 - 1</v>
      </c>
      <c r="AK26" s="12" t="str">
        <f t="array" ref="AK26">SUM((G=AK$8)*(P=$B26))&amp;" - "&amp;SUM((G=$B26)*(P=AK$8))</f>
        <v>0 - 1</v>
      </c>
      <c r="AL26" s="12" t="str">
        <f t="array" ref="AL26">SUM((G=AL$8)*(P=$B26))&amp;" - "&amp;SUM((G=$B26)*(P=AL$8))</f>
        <v>2 - 0</v>
      </c>
      <c r="AM26" s="12" t="str">
        <f t="array" ref="AM26">SUM((G=AM$8)*(P=$B26))&amp;" - "&amp;SUM((G=$B26)*(P=AM$8))</f>
        <v>0 - 0</v>
      </c>
      <c r="AN26" s="12" t="str">
        <f t="array" ref="AN26">SUM((G=AN$8)*(P=$B26))&amp;" - "&amp;SUM((G=$B26)*(P=AN$8))</f>
        <v>0 - 0</v>
      </c>
      <c r="AO26" s="12" t="str">
        <f t="array" ref="AO26">SUM((G=AO$8)*(P=$B26))&amp;" - "&amp;SUM((G=$B26)*(P=AO$8))</f>
        <v>0 - 0</v>
      </c>
      <c r="AP26" s="12" t="str">
        <f t="array" ref="AP26">SUM((G=AP$8)*(P=$B26))&amp;" - "&amp;SUM((G=$B26)*(P=AP$8))</f>
        <v>0 - 0</v>
      </c>
      <c r="AQ26" s="12" t="str">
        <f t="array" ref="AQ26">SUM((G=AQ$8)*(P=$B26))&amp;" - "&amp;SUM((G=$B26)*(P=AQ$8))</f>
        <v>0 - 0</v>
      </c>
      <c r="AR26" s="12" t="str">
        <f t="array" ref="AR26">SUM((G=AR$8)*(P=$B26))&amp;" - "&amp;SUM((G=$B26)*(P=AR$8))</f>
        <v>2 - 1</v>
      </c>
      <c r="AS26" s="12" t="str">
        <f t="array" ref="AS26">SUM((G=AS$8)*(P=$B26))&amp;" - "&amp;SUM((G=$B26)*(P=AS$8))</f>
        <v>0 - 0</v>
      </c>
      <c r="AT26" s="12" t="str">
        <f t="array" ref="AT26">SUM((G=AT$8)*(P=$B26))&amp;" - "&amp;SUM((G=$B26)*(P=AT$8))</f>
        <v>0 - 0</v>
      </c>
      <c r="AU26" s="12" t="str">
        <f t="array" ref="AU26">SUM((G=AU$8)*(P=$B26))&amp;" - "&amp;SUM((G=$B26)*(P=AU$8))</f>
        <v>0 - 0</v>
      </c>
      <c r="AV26" s="12" t="str">
        <f t="array" ref="AV26">SUM((G=AV$8)*(P=$B26))&amp;" - "&amp;SUM((G=$B26)*(P=AV$8))</f>
        <v>0 - 0</v>
      </c>
      <c r="AW26" s="12" t="str">
        <f t="array" ref="AW26">SUM((G=AW$8)*(P=$B26))&amp;" - "&amp;SUM((G=$B26)*(P=AW$8))</f>
        <v>0 - 0</v>
      </c>
      <c r="AX26" s="12" t="str">
        <f t="array" ref="AX26">SUM((G=AX$8)*(P=$B26))&amp;" - "&amp;SUM((G=$B26)*(P=AX$8))</f>
        <v>2 - 0</v>
      </c>
      <c r="AY26" s="12" t="str">
        <f t="array" ref="AY26">SUM((G=AY$8)*(P=$B26))&amp;" - "&amp;SUM((G=$B26)*(P=AY$8))</f>
        <v>0 - 0</v>
      </c>
      <c r="AZ26" s="12" t="str">
        <f t="array" ref="AZ26">SUM((G=AZ$8)*(P=$B26))&amp;" - "&amp;SUM((G=$B26)*(P=AZ$8))</f>
        <v>3 - 2</v>
      </c>
      <c r="BA26" s="12" t="str">
        <f t="array" ref="BA26">SUM((G=BA$8)*(P=$B26))&amp;" - "&amp;SUM((G=$B26)*(P=BA$8))</f>
        <v>3 - 0</v>
      </c>
      <c r="BB26" s="12" t="str">
        <f t="array" ref="BB26">SUM((G=BB$8)*(P=$B26))&amp;" - "&amp;SUM((G=$B26)*(P=BB$8))</f>
        <v>1 - 0</v>
      </c>
      <c r="BC26" s="12" t="str">
        <f t="array" ref="BC26">SUM((G=BC$8)*(P=$B26))&amp;" - "&amp;SUM((G=$B26)*(P=BC$8))</f>
        <v>0 - 0</v>
      </c>
      <c r="BD26" s="12" t="str">
        <f t="array" ref="BD26">SUM((G=BD$8)*(P=$B26))&amp;" - "&amp;SUM((G=$B26)*(P=BD$8))</f>
        <v>0 - 0</v>
      </c>
      <c r="BE26" s="12" t="str">
        <f t="array" ref="BE26">SUM((G=BE$8)*(P=$B26))&amp;" - "&amp;SUM((G=$B26)*(P=BE$8))</f>
        <v>0 - 1</v>
      </c>
      <c r="BF26" s="12" t="str">
        <f t="array" ref="BF26">SUM((G=BF$8)*(P=$B26))&amp;" - "&amp;SUM((G=$B26)*(P=BF$8))</f>
        <v>1 - 0</v>
      </c>
      <c r="BG26" s="12" t="str">
        <f t="array" ref="BG26">SUM((G=BG$8)*(P=$B26))&amp;" - "&amp;SUM((G=$B26)*(P=BG$8))</f>
        <v>1 - 0</v>
      </c>
      <c r="BH26" s="25" t="str">
        <f t="array" ref="BH26">SUM((G=BH$8)*(P=$B26))&amp;" - "&amp;SUM((G=$B26)*(P=BH$8))</f>
        <v>0 - 0</v>
      </c>
      <c r="BI26" s="25" t="str">
        <f t="array" ref="BI26">SUM((G=BI$8)*(P=$B26))&amp;" - "&amp;SUM((G=$B26)*(P=BI$8))</f>
        <v>0 - 0</v>
      </c>
      <c r="BJ26" s="21" t="str">
        <f t="shared" si="1"/>
        <v>FRANCK</v>
      </c>
      <c r="BK26" s="15"/>
    </row>
    <row r="27" spans="2:63" ht="11.1" customHeight="1" x14ac:dyDescent="0.2">
      <c r="B27" s="21" t="s">
        <v>106</v>
      </c>
      <c r="C27" s="13" t="str">
        <f t="array" ref="C27">SUM((G=C$8)*(P=$B27))&amp;" - "&amp;SUM((G=$B27)*(P=C$8))</f>
        <v>0 - 0</v>
      </c>
      <c r="D27" s="35" t="str">
        <f t="array" ref="D27">SUM((G=D$8)*(P=$B27))&amp;" - "&amp;SUM((G=$B27)*(P=D$8))</f>
        <v>0 - 0</v>
      </c>
      <c r="E27" s="35" t="str">
        <f t="array" ref="E27">SUM((G=E$8)*(P=$B27))&amp;" - "&amp;SUM((G=$B27)*(P=E$8))</f>
        <v>0 - 1</v>
      </c>
      <c r="F27" s="12" t="str">
        <f t="array" ref="F27">SUM((G=F$8)*(P=$B27))&amp;" - "&amp;SUM((G=$B27)*(P=F$8))</f>
        <v>1 - 1</v>
      </c>
      <c r="G27" s="12" t="str">
        <f t="array" ref="G27">SUM((G=G$8)*(P=$B27))&amp;" - "&amp;SUM((G=$B27)*(P=G$8))</f>
        <v>0 - 1</v>
      </c>
      <c r="H27" s="12" t="str">
        <f t="array" ref="H27">SUM((G=H$8)*(P=$B27))&amp;" - "&amp;SUM((G=$B27)*(P=H$8))</f>
        <v>0 - 0</v>
      </c>
      <c r="I27" s="12" t="str">
        <f t="array" ref="I27">SUM((G=I$8)*(P=$B27))&amp;" - "&amp;SUM((G=$B27)*(P=I$8))</f>
        <v>0 - 3</v>
      </c>
      <c r="J27" s="12" t="str">
        <f t="array" ref="J27">SUM((G=J$8)*(P=$B27))&amp;" - "&amp;SUM((G=$B27)*(P=J$8))</f>
        <v>0 - 0</v>
      </c>
      <c r="K27" s="12" t="str">
        <f t="array" ref="K27">SUM((G=K$8)*(P=$B27))&amp;" - "&amp;SUM((G=$B27)*(P=K$8))</f>
        <v>0 - 0</v>
      </c>
      <c r="L27" s="12" t="str">
        <f t="array" ref="L27">SUM((G=L$8)*(P=$B27))&amp;" - "&amp;SUM((G=$B27)*(P=L$8))</f>
        <v>2 - 5</v>
      </c>
      <c r="M27" s="12" t="str">
        <f t="array" ref="M27">SUM((G=M$8)*(P=$B27))&amp;" - "&amp;SUM((G=$B27)*(P=M$8))</f>
        <v>3 - 10</v>
      </c>
      <c r="N27" s="12" t="str">
        <f t="array" ref="N27">SUM((G=N$8)*(P=$B27))&amp;" - "&amp;SUM((G=$B27)*(P=N$8))</f>
        <v>1 - 1</v>
      </c>
      <c r="O27" s="12" t="str">
        <f t="array" ref="O27">SUM((G=O$8)*(P=$B27))&amp;" - "&amp;SUM((G=$B27)*(P=O$8))</f>
        <v>0 - 0</v>
      </c>
      <c r="P27" s="12" t="str">
        <f t="array" ref="P27">SUM((G=P$8)*(P=$B27))&amp;" - "&amp;SUM((G=$B27)*(P=P$8))</f>
        <v>0 - 0</v>
      </c>
      <c r="Q27" s="12" t="str">
        <f t="array" ref="Q27">SUM((G=Q$8)*(P=$B27))&amp;" - "&amp;SUM((G=$B27)*(P=Q$8))</f>
        <v>0 - 1</v>
      </c>
      <c r="R27" s="12" t="str">
        <f t="array" ref="R27">SUM((G=R$8)*(P=$B27))&amp;" - "&amp;SUM((G=$B27)*(P=R$8))</f>
        <v>3 - 3</v>
      </c>
      <c r="S27" s="12" t="str">
        <f t="array" ref="S27">SUM((G=S$8)*(P=$B27))&amp;" - "&amp;SUM((G=$B27)*(P=S$8))</f>
        <v>0 - 0</v>
      </c>
      <c r="T27" s="12" t="str">
        <f t="array" ref="T27">SUM((G=T$8)*(P=$B27))&amp;" - "&amp;SUM((G=$B27)*(P=T$8))</f>
        <v>3 - 9</v>
      </c>
      <c r="U27" s="12" t="str">
        <f t="array" ref="U27">SUM((G=U$8)*(P=$B27))&amp;" - "&amp;SUM((G=$B27)*(P=U$8))</f>
        <v>0 - 0</v>
      </c>
      <c r="V27" s="12" t="str">
        <f t="array" ref="V27">SUM((G=V$8)*(P=$B27))&amp;" - "&amp;SUM((G=$B27)*(P=V$8))</f>
        <v>0 - 0</v>
      </c>
      <c r="W27" s="12" t="str">
        <f t="array" ref="W27">SUM((G=W$8)*(P=$B27))&amp;" - "&amp;SUM((G=$B27)*(P=W$8))</f>
        <v>1 - 6</v>
      </c>
      <c r="X27" s="12" t="str">
        <f t="array" ref="X27">SUM((G=X$8)*(P=$B27))&amp;" - "&amp;SUM((G=$B27)*(P=X$8))</f>
        <v>3 - 5</v>
      </c>
      <c r="Y27" s="12" t="str">
        <f t="array" ref="Y27">SUM((G=Y$8)*(P=$B27))&amp;" - "&amp;SUM((G=$B27)*(P=Y$8))</f>
        <v>0 - 0</v>
      </c>
      <c r="Z27" s="12" t="str">
        <f t="array" ref="Z27">SUM((G=Z$8)*(P=$B27))&amp;" - "&amp;SUM((G=$B27)*(P=Z$8))</f>
        <v>0 - 0</v>
      </c>
      <c r="AA27" s="12" t="str">
        <f t="array" ref="AA27">SUM((G=AA$8)*(P=$B27))&amp;" - "&amp;SUM((G=$B27)*(P=AA$8))</f>
        <v>0 - 2</v>
      </c>
      <c r="AB27" s="12" t="str">
        <f t="array" ref="AB27">SUM((G=AB$8)*(P=$B27))&amp;" - "&amp;SUM((G=$B27)*(P=AB$8))</f>
        <v>2 - 1</v>
      </c>
      <c r="AC27" s="12" t="str">
        <f t="array" ref="AC27">SUM((G=AC$8)*(P=$B27))&amp;" - "&amp;SUM((G=$B27)*(P=AC$8))</f>
        <v>0 - 0</v>
      </c>
      <c r="AD27" s="12" t="str">
        <f t="array" ref="AD27">SUM((G=AD$8)*(P=$B27))&amp;" - "&amp;SUM((G=$B27)*(P=AD$8))</f>
        <v>0 - 0</v>
      </c>
      <c r="AE27" s="12" t="str">
        <f t="array" ref="AE27">SUM((G=AE$8)*(P=$B27))&amp;" - "&amp;SUM((G=$B27)*(P=AE$8))</f>
        <v>0 - 0</v>
      </c>
      <c r="AF27" s="12" t="str">
        <f t="array" ref="AF27">SUM((G=AF$8)*(P=$B27))&amp;" - "&amp;SUM((G=$B27)*(P=AF$8))</f>
        <v>0 - 0</v>
      </c>
      <c r="AG27" s="12" t="str">
        <f t="array" ref="AG27">SUM((G=AG$8)*(P=$B27))&amp;" - "&amp;SUM((G=$B27)*(P=AG$8))</f>
        <v>2 - 7</v>
      </c>
      <c r="AH27" s="12" t="str">
        <f t="array" ref="AH27">SUM((G=AH$8)*(P=$B27))&amp;" - "&amp;SUM((G=$B27)*(P=AH$8))</f>
        <v>0 - 0</v>
      </c>
      <c r="AI27" s="12" t="str">
        <f t="array" ref="AI27">SUM((G=AI$8)*(P=$B27))&amp;" - "&amp;SUM((G=$B27)*(P=AI$8))</f>
        <v>1 - 0</v>
      </c>
      <c r="AJ27" s="12" t="str">
        <f t="array" ref="AJ27">SUM((G=AJ$8)*(P=$B27))&amp;" - "&amp;SUM((G=$B27)*(P=AJ$8))</f>
        <v>0 - 0</v>
      </c>
      <c r="AK27" s="12" t="str">
        <f t="array" ref="AK27">SUM((G=AK$8)*(P=$B27))&amp;" - "&amp;SUM((G=$B27)*(P=AK$8))</f>
        <v>1 - 3</v>
      </c>
      <c r="AL27" s="12" t="str">
        <f t="array" ref="AL27">SUM((G=AL$8)*(P=$B27))&amp;" - "&amp;SUM((G=$B27)*(P=AL$8))</f>
        <v>3 - 2</v>
      </c>
      <c r="AM27" s="12" t="str">
        <f t="array" ref="AM27">SUM((G=AM$8)*(P=$B27))&amp;" - "&amp;SUM((G=$B27)*(P=AM$8))</f>
        <v>0 - 0</v>
      </c>
      <c r="AN27" s="12" t="str">
        <f t="array" ref="AN27">SUM((G=AN$8)*(P=$B27))&amp;" - "&amp;SUM((G=$B27)*(P=AN$8))</f>
        <v>0 - 0</v>
      </c>
      <c r="AO27" s="12" t="str">
        <f t="array" ref="AO27">SUM((G=AO$8)*(P=$B27))&amp;" - "&amp;SUM((G=$B27)*(P=AO$8))</f>
        <v>0 - 0</v>
      </c>
      <c r="AP27" s="12" t="str">
        <f t="array" ref="AP27">SUM((G=AP$8)*(P=$B27))&amp;" - "&amp;SUM((G=$B27)*(P=AP$8))</f>
        <v>0 - 1</v>
      </c>
      <c r="AQ27" s="12" t="str">
        <f t="array" ref="AQ27">SUM((G=AQ$8)*(P=$B27))&amp;" - "&amp;SUM((G=$B27)*(P=AQ$8))</f>
        <v>0 - 0</v>
      </c>
      <c r="AR27" s="12" t="str">
        <f t="array" ref="AR27">SUM((G=AR$8)*(P=$B27))&amp;" - "&amp;SUM((G=$B27)*(P=AR$8))</f>
        <v>1 - 1</v>
      </c>
      <c r="AS27" s="12" t="str">
        <f t="array" ref="AS27">SUM((G=AS$8)*(P=$B27))&amp;" - "&amp;SUM((G=$B27)*(P=AS$8))</f>
        <v>0 - 0</v>
      </c>
      <c r="AT27" s="12" t="str">
        <f t="array" ref="AT27">SUM((G=AT$8)*(P=$B27))&amp;" - "&amp;SUM((G=$B27)*(P=AT$8))</f>
        <v>0 - 5</v>
      </c>
      <c r="AU27" s="12" t="str">
        <f t="array" ref="AU27">SUM((G=AU$8)*(P=$B27))&amp;" - "&amp;SUM((G=$B27)*(P=AU$8))</f>
        <v>1 - 0</v>
      </c>
      <c r="AV27" s="12" t="str">
        <f t="array" ref="AV27">SUM((G=AV$8)*(P=$B27))&amp;" - "&amp;SUM((G=$B27)*(P=AV$8))</f>
        <v>0 - 0</v>
      </c>
      <c r="AW27" s="12" t="str">
        <f t="array" ref="AW27">SUM((G=AW$8)*(P=$B27))&amp;" - "&amp;SUM((G=$B27)*(P=AW$8))</f>
        <v>0 - 0</v>
      </c>
      <c r="AX27" s="12" t="str">
        <f t="array" ref="AX27">SUM((G=AX$8)*(P=$B27))&amp;" - "&amp;SUM((G=$B27)*(P=AX$8))</f>
        <v>0 - 6</v>
      </c>
      <c r="AY27" s="12" t="str">
        <f t="array" ref="AY27">SUM((G=AY$8)*(P=$B27))&amp;" - "&amp;SUM((G=$B27)*(P=AY$8))</f>
        <v>0 - 0</v>
      </c>
      <c r="AZ27" s="12" t="str">
        <f t="array" ref="AZ27">SUM((G=AZ$8)*(P=$B27))&amp;" - "&amp;SUM((G=$B27)*(P=AZ$8))</f>
        <v>0 - 4</v>
      </c>
      <c r="BA27" s="12" t="str">
        <f t="array" ref="BA27">SUM((G=BA$8)*(P=$B27))&amp;" - "&amp;SUM((G=$B27)*(P=BA$8))</f>
        <v>2 - 6</v>
      </c>
      <c r="BB27" s="12" t="str">
        <f t="array" ref="BB27">SUM((G=BB$8)*(P=$B27))&amp;" - "&amp;SUM((G=$B27)*(P=BB$8))</f>
        <v>0 - 2</v>
      </c>
      <c r="BC27" s="12" t="str">
        <f t="array" ref="BC27">SUM((G=BC$8)*(P=$B27))&amp;" - "&amp;SUM((G=$B27)*(P=BC$8))</f>
        <v>0 - 0</v>
      </c>
      <c r="BD27" s="12" t="str">
        <f t="array" ref="BD27">SUM((G=BD$8)*(P=$B27))&amp;" - "&amp;SUM((G=$B27)*(P=BD$8))</f>
        <v>1 - 2</v>
      </c>
      <c r="BE27" s="12" t="str">
        <f t="array" ref="BE27">SUM((G=BE$8)*(P=$B27))&amp;" - "&amp;SUM((G=$B27)*(P=BE$8))</f>
        <v>0 - 0</v>
      </c>
      <c r="BF27" s="12" t="str">
        <f t="array" ref="BF27">SUM((G=BF$8)*(P=$B27))&amp;" - "&amp;SUM((G=$B27)*(P=BF$8))</f>
        <v>0 - 1</v>
      </c>
      <c r="BG27" s="12" t="str">
        <f t="array" ref="BG27">SUM((G=BG$8)*(P=$B27))&amp;" - "&amp;SUM((G=$B27)*(P=BG$8))</f>
        <v>0 - 0</v>
      </c>
      <c r="BH27" s="25" t="str">
        <f t="array" ref="BH27">SUM((G=BH$8)*(P=$B27))&amp;" - "&amp;SUM((G=$B27)*(P=BH$8))</f>
        <v>0 - 0</v>
      </c>
      <c r="BI27" s="25" t="str">
        <f t="array" ref="BI27">SUM((G=BI$8)*(P=$B27))&amp;" - "&amp;SUM((G=$B27)*(P=BI$8))</f>
        <v>0 - 0</v>
      </c>
      <c r="BJ27" s="21" t="str">
        <f>B27</f>
        <v>FD</v>
      </c>
      <c r="BK27" s="19"/>
    </row>
    <row r="28" spans="2:63" ht="11.1" customHeight="1" x14ac:dyDescent="0.2">
      <c r="B28" s="21" t="s">
        <v>107</v>
      </c>
      <c r="C28" s="13" t="str">
        <f t="array" ref="C28">SUM((G=C$8)*(P=$B28))&amp;" - "&amp;SUM((G=$B28)*(P=C$8))</f>
        <v>0 - 0</v>
      </c>
      <c r="D28" s="35" t="str">
        <f t="array" ref="D28">SUM((G=D$8)*(P=$B28))&amp;" - "&amp;SUM((G=$B28)*(P=D$8))</f>
        <v>0 - 0</v>
      </c>
      <c r="E28" s="35" t="str">
        <f t="array" ref="E28">SUM((G=E$8)*(P=$B28))&amp;" - "&amp;SUM((G=$B28)*(P=E$8))</f>
        <v>0 - 0</v>
      </c>
      <c r="F28" s="12" t="str">
        <f t="array" ref="F28">SUM((G=F$8)*(P=$B28))&amp;" - "&amp;SUM((G=$B28)*(P=F$8))</f>
        <v>0 - 0</v>
      </c>
      <c r="G28" s="12" t="str">
        <f t="array" ref="G28">SUM((G=G$8)*(P=$B28))&amp;" - "&amp;SUM((G=$B28)*(P=G$8))</f>
        <v>0 - 0</v>
      </c>
      <c r="H28" s="12" t="str">
        <f t="array" ref="H28">SUM((G=H$8)*(P=$B28))&amp;" - "&amp;SUM((G=$B28)*(P=H$8))</f>
        <v>0 - 1</v>
      </c>
      <c r="I28" s="12" t="str">
        <f t="array" ref="I28">SUM((G=I$8)*(P=$B28))&amp;" - "&amp;SUM((G=$B28)*(P=I$8))</f>
        <v>0 - 0</v>
      </c>
      <c r="J28" s="12" t="str">
        <f t="array" ref="J28">SUM((G=J$8)*(P=$B28))&amp;" - "&amp;SUM((G=$B28)*(P=J$8))</f>
        <v>0 - 0</v>
      </c>
      <c r="K28" s="12" t="str">
        <f t="array" ref="K28">SUM((G=K$8)*(P=$B28))&amp;" - "&amp;SUM((G=$B28)*(P=K$8))</f>
        <v>0 - 0</v>
      </c>
      <c r="L28" s="12" t="str">
        <f t="array" ref="L28">SUM((G=L$8)*(P=$B28))&amp;" - "&amp;SUM((G=$B28)*(P=L$8))</f>
        <v>0 - 0</v>
      </c>
      <c r="M28" s="12" t="str">
        <f t="array" ref="M28">SUM((G=M$8)*(P=$B28))&amp;" - "&amp;SUM((G=$B28)*(P=M$8))</f>
        <v>1 - 1</v>
      </c>
      <c r="N28" s="12" t="str">
        <f t="array" ref="N28">SUM((G=N$8)*(P=$B28))&amp;" - "&amp;SUM((G=$B28)*(P=N$8))</f>
        <v>1 - 1</v>
      </c>
      <c r="O28" s="12" t="str">
        <f t="array" ref="O28">SUM((G=O$8)*(P=$B28))&amp;" - "&amp;SUM((G=$B28)*(P=O$8))</f>
        <v>0 - 0</v>
      </c>
      <c r="P28" s="12" t="str">
        <f t="array" ref="P28">SUM((G=P$8)*(P=$B28))&amp;" - "&amp;SUM((G=$B28)*(P=P$8))</f>
        <v>0 - 0</v>
      </c>
      <c r="Q28" s="12" t="str">
        <f t="array" ref="Q28">SUM((G=Q$8)*(P=$B28))&amp;" - "&amp;SUM((G=$B28)*(P=Q$8))</f>
        <v>0 - 0</v>
      </c>
      <c r="R28" s="12" t="str">
        <f t="array" ref="R28">SUM((G=R$8)*(P=$B28))&amp;" - "&amp;SUM((G=$B28)*(P=R$8))</f>
        <v>1 - 0</v>
      </c>
      <c r="S28" s="12" t="str">
        <f t="array" ref="S28">SUM((G=S$8)*(P=$B28))&amp;" - "&amp;SUM((G=$B28)*(P=S$8))</f>
        <v>0 - 0</v>
      </c>
      <c r="T28" s="12" t="str">
        <f t="array" ref="T28">SUM((G=T$8)*(P=$B28))&amp;" - "&amp;SUM((G=$B28)*(P=T$8))</f>
        <v>1 - 0</v>
      </c>
      <c r="U28" s="12" t="str">
        <f t="array" ref="U28">SUM((G=U$8)*(P=$B28))&amp;" - "&amp;SUM((G=$B28)*(P=U$8))</f>
        <v>0 - 0</v>
      </c>
      <c r="V28" s="12" t="str">
        <f t="array" ref="V28">SUM((G=V$8)*(P=$B28))&amp;" - "&amp;SUM((G=$B28)*(P=V$8))</f>
        <v>0 - 0</v>
      </c>
      <c r="W28" s="12" t="str">
        <f t="array" ref="W28">SUM((G=W$8)*(P=$B28))&amp;" - "&amp;SUM((G=$B28)*(P=W$8))</f>
        <v>1 - 2</v>
      </c>
      <c r="X28" s="12" t="str">
        <f t="array" ref="X28">SUM((G=X$8)*(P=$B28))&amp;" - "&amp;SUM((G=$B28)*(P=X$8))</f>
        <v>1 - 0</v>
      </c>
      <c r="Y28" s="12" t="str">
        <f t="array" ref="Y28">SUM((G=Y$8)*(P=$B28))&amp;" - "&amp;SUM((G=$B28)*(P=Y$8))</f>
        <v>0 - 0</v>
      </c>
      <c r="Z28" s="12" t="str">
        <f t="array" ref="Z28">SUM((G=Z$8)*(P=$B28))&amp;" - "&amp;SUM((G=$B28)*(P=Z$8))</f>
        <v>0 - 0</v>
      </c>
      <c r="AA28" s="12" t="str">
        <f t="array" ref="AA28">SUM((G=AA$8)*(P=$B28))&amp;" - "&amp;SUM((G=$B28)*(P=AA$8))</f>
        <v>0 - 0</v>
      </c>
      <c r="AB28" s="12" t="str">
        <f t="array" ref="AB28">SUM((G=AB$8)*(P=$B28))&amp;" - "&amp;SUM((G=$B28)*(P=AB$8))</f>
        <v>0 - 0</v>
      </c>
      <c r="AC28" s="12" t="str">
        <f t="array" ref="AC28">SUM((G=AC$8)*(P=$B28))&amp;" - "&amp;SUM((G=$B28)*(P=AC$8))</f>
        <v>0 - 0</v>
      </c>
      <c r="AD28" s="12" t="str">
        <f t="array" ref="AD28">SUM((G=AD$8)*(P=$B28))&amp;" - "&amp;SUM((G=$B28)*(P=AD$8))</f>
        <v>0 - 0</v>
      </c>
      <c r="AE28" s="12" t="str">
        <f t="array" ref="AE28">SUM((G=AE$8)*(P=$B28))&amp;" - "&amp;SUM((G=$B28)*(P=AE$8))</f>
        <v>0 - 0</v>
      </c>
      <c r="AF28" s="12" t="str">
        <f t="array" ref="AF28">SUM((G=AF$8)*(P=$B28))&amp;" - "&amp;SUM((G=$B28)*(P=AF$8))</f>
        <v>0 - 0</v>
      </c>
      <c r="AG28" s="12" t="str">
        <f t="array" ref="AG28">SUM((G=AG$8)*(P=$B28))&amp;" - "&amp;SUM((G=$B28)*(P=AG$8))</f>
        <v>0 - 0</v>
      </c>
      <c r="AH28" s="12" t="str">
        <f t="array" ref="AH28">SUM((G=AH$8)*(P=$B28))&amp;" - "&amp;SUM((G=$B28)*(P=AH$8))</f>
        <v>1 - 0</v>
      </c>
      <c r="AI28" s="12" t="str">
        <f t="array" ref="AI28">SUM((G=AI$8)*(P=$B28))&amp;" - "&amp;SUM((G=$B28)*(P=AI$8))</f>
        <v>0 - 0</v>
      </c>
      <c r="AJ28" s="12" t="str">
        <f t="array" ref="AJ28">SUM((G=AJ$8)*(P=$B28))&amp;" - "&amp;SUM((G=$B28)*(P=AJ$8))</f>
        <v>0 - 0</v>
      </c>
      <c r="AK28" s="12" t="str">
        <f t="array" ref="AK28">SUM((G=AK$8)*(P=$B28))&amp;" - "&amp;SUM((G=$B28)*(P=AK$8))</f>
        <v>0 - 0</v>
      </c>
      <c r="AL28" s="12" t="str">
        <f t="array" ref="AL28">SUM((G=AL$8)*(P=$B28))&amp;" - "&amp;SUM((G=$B28)*(P=AL$8))</f>
        <v>1 - 0</v>
      </c>
      <c r="AM28" s="12" t="str">
        <f t="array" ref="AM28">SUM((G=AM$8)*(P=$B28))&amp;" - "&amp;SUM((G=$B28)*(P=AM$8))</f>
        <v>0 - 0</v>
      </c>
      <c r="AN28" s="12" t="str">
        <f t="array" ref="AN28">SUM((G=AN$8)*(P=$B28))&amp;" - "&amp;SUM((G=$B28)*(P=AN$8))</f>
        <v>0 - 0</v>
      </c>
      <c r="AO28" s="12" t="str">
        <f t="array" ref="AO28">SUM((G=AO$8)*(P=$B28))&amp;" - "&amp;SUM((G=$B28)*(P=AO$8))</f>
        <v>0 - 0</v>
      </c>
      <c r="AP28" s="12" t="str">
        <f t="array" ref="AP28">SUM((G=AP$8)*(P=$B28))&amp;" - "&amp;SUM((G=$B28)*(P=AP$8))</f>
        <v>0 - 0</v>
      </c>
      <c r="AQ28" s="12" t="str">
        <f t="array" ref="AQ28">SUM((G=AQ$8)*(P=$B28))&amp;" - "&amp;SUM((G=$B28)*(P=AQ$8))</f>
        <v>0 - 0</v>
      </c>
      <c r="AR28" s="12" t="str">
        <f t="array" ref="AR28">SUM((G=AR$8)*(P=$B28))&amp;" - "&amp;SUM((G=$B28)*(P=AR$8))</f>
        <v>0 - 1</v>
      </c>
      <c r="AS28" s="12" t="str">
        <f t="array" ref="AS28">SUM((G=AS$8)*(P=$B28))&amp;" - "&amp;SUM((G=$B28)*(P=AS$8))</f>
        <v>0 - 0</v>
      </c>
      <c r="AT28" s="12" t="str">
        <f t="array" ref="AT28">SUM((G=AT$8)*(P=$B28))&amp;" - "&amp;SUM((G=$B28)*(P=AT$8))</f>
        <v>2 - 0</v>
      </c>
      <c r="AU28" s="12" t="str">
        <f t="array" ref="AU28">SUM((G=AU$8)*(P=$B28))&amp;" - "&amp;SUM((G=$B28)*(P=AU$8))</f>
        <v>0 - 0</v>
      </c>
      <c r="AV28" s="12" t="str">
        <f t="array" ref="AV28">SUM((G=AV$8)*(P=$B28))&amp;" - "&amp;SUM((G=$B28)*(P=AV$8))</f>
        <v>0 - 0</v>
      </c>
      <c r="AW28" s="12" t="str">
        <f t="array" ref="AW28">SUM((G=AW$8)*(P=$B28))&amp;" - "&amp;SUM((G=$B28)*(P=AW$8))</f>
        <v>0 - 0</v>
      </c>
      <c r="AX28" s="12" t="str">
        <f t="array" ref="AX28">SUM((G=AX$8)*(P=$B28))&amp;" - "&amp;SUM((G=$B28)*(P=AX$8))</f>
        <v>1 - 0</v>
      </c>
      <c r="AY28" s="12" t="str">
        <f t="array" ref="AY28">SUM((G=AY$8)*(P=$B28))&amp;" - "&amp;SUM((G=$B28)*(P=AY$8))</f>
        <v>0 - 1</v>
      </c>
      <c r="AZ28" s="12" t="str">
        <f t="array" ref="AZ28">SUM((G=AZ$8)*(P=$B28))&amp;" - "&amp;SUM((G=$B28)*(P=AZ$8))</f>
        <v>0 - 1</v>
      </c>
      <c r="BA28" s="12" t="str">
        <f t="array" ref="BA28">SUM((G=BA$8)*(P=$B28))&amp;" - "&amp;SUM((G=$B28)*(P=BA$8))</f>
        <v>0 - 1</v>
      </c>
      <c r="BB28" s="12" t="str">
        <f t="array" ref="BB28">SUM((G=BB$8)*(P=$B28))&amp;" - "&amp;SUM((G=$B28)*(P=BB$8))</f>
        <v>0 - 0</v>
      </c>
      <c r="BC28" s="12" t="str">
        <f t="array" ref="BC28">SUM((G=BC$8)*(P=$B28))&amp;" - "&amp;SUM((G=$B28)*(P=BC$8))</f>
        <v>0 - 0</v>
      </c>
      <c r="BD28" s="12" t="str">
        <f t="array" ref="BD28">SUM((G=BD$8)*(P=$B28))&amp;" - "&amp;SUM((G=$B28)*(P=BD$8))</f>
        <v>0 - 0</v>
      </c>
      <c r="BE28" s="12" t="str">
        <f t="array" ref="BE28">SUM((G=BE$8)*(P=$B28))&amp;" - "&amp;SUM((G=$B28)*(P=BE$8))</f>
        <v>0 - 0</v>
      </c>
      <c r="BF28" s="12" t="str">
        <f t="array" ref="BF28">SUM((G=BF$8)*(P=$B28))&amp;" - "&amp;SUM((G=$B28)*(P=BF$8))</f>
        <v>0 - 0</v>
      </c>
      <c r="BG28" s="12" t="str">
        <f t="array" ref="BG28">SUM((G=BG$8)*(P=$B28))&amp;" - "&amp;SUM((G=$B28)*(P=BG$8))</f>
        <v>0 - 0</v>
      </c>
      <c r="BH28" s="25" t="str">
        <f t="array" ref="BH28">SUM((G=BH$8)*(P=$B28))&amp;" - "&amp;SUM((G=$B28)*(P=BH$8))</f>
        <v>0 - 0</v>
      </c>
      <c r="BI28" s="25" t="str">
        <f t="array" ref="BI28">SUM((G=BI$8)*(P=$B28))&amp;" - "&amp;SUM((G=$B28)*(P=BI$8))</f>
        <v>1 - 0</v>
      </c>
      <c r="BJ28" s="21" t="str">
        <f t="shared" si="1"/>
        <v>FRANCKY</v>
      </c>
      <c r="BK28" s="15"/>
    </row>
    <row r="29" spans="2:63" ht="11.1" customHeight="1" x14ac:dyDescent="0.2">
      <c r="B29" s="21" t="s">
        <v>108</v>
      </c>
      <c r="C29" s="13" t="str">
        <f t="array" ref="C29">SUM((G=C$8)*(P=$B29))&amp;" - "&amp;SUM((G=$B29)*(P=C$8))</f>
        <v>0 - 0</v>
      </c>
      <c r="D29" s="35" t="str">
        <f t="array" ref="D29">SUM((G=D$8)*(P=$B29))&amp;" - "&amp;SUM((G=$B29)*(P=D$8))</f>
        <v>0 - 1</v>
      </c>
      <c r="E29" s="35" t="str">
        <f t="array" ref="E29">SUM((G=E$8)*(P=$B29))&amp;" - "&amp;SUM((G=$B29)*(P=E$8))</f>
        <v>0 - 0</v>
      </c>
      <c r="F29" s="12" t="str">
        <f t="array" ref="F29">SUM((G=F$8)*(P=$B29))&amp;" - "&amp;SUM((G=$B29)*(P=F$8))</f>
        <v>3 - 0</v>
      </c>
      <c r="G29" s="12" t="str">
        <f t="array" ref="G29">SUM((G=G$8)*(P=$B29))&amp;" - "&amp;SUM((G=$B29)*(P=G$8))</f>
        <v>1 - 0</v>
      </c>
      <c r="H29" s="12" t="str">
        <f t="array" ref="H29">SUM((G=H$8)*(P=$B29))&amp;" - "&amp;SUM((G=$B29)*(P=H$8))</f>
        <v>0 - 0</v>
      </c>
      <c r="I29" s="12" t="str">
        <f t="array" ref="I29">SUM((G=I$8)*(P=$B29))&amp;" - "&amp;SUM((G=$B29)*(P=I$8))</f>
        <v>1 - 1</v>
      </c>
      <c r="J29" s="12" t="str">
        <f t="array" ref="J29">SUM((G=J$8)*(P=$B29))&amp;" - "&amp;SUM((G=$B29)*(P=J$8))</f>
        <v>0 - 1</v>
      </c>
      <c r="K29" s="12" t="str">
        <f t="array" ref="K29">SUM((G=K$8)*(P=$B29))&amp;" - "&amp;SUM((G=$B29)*(P=K$8))</f>
        <v>0 - 1</v>
      </c>
      <c r="L29" s="12" t="str">
        <f t="array" ref="L29">SUM((G=L$8)*(P=$B29))&amp;" - "&amp;SUM((G=$B29)*(P=L$8))</f>
        <v>2 - 2</v>
      </c>
      <c r="M29" s="12" t="str">
        <f t="array" ref="M29">SUM((G=M$8)*(P=$B29))&amp;" - "&amp;SUM((G=$B29)*(P=M$8))</f>
        <v>4 - 2</v>
      </c>
      <c r="N29" s="12" t="str">
        <f t="array" ref="N29">SUM((G=N$8)*(P=$B29))&amp;" - "&amp;SUM((G=$B29)*(P=N$8))</f>
        <v>1 - 0</v>
      </c>
      <c r="O29" s="12" t="str">
        <f t="array" ref="O29">SUM((G=O$8)*(P=$B29))&amp;" - "&amp;SUM((G=$B29)*(P=O$8))</f>
        <v>0 - 0</v>
      </c>
      <c r="P29" s="12" t="str">
        <f t="array" ref="P29">SUM((G=P$8)*(P=$B29))&amp;" - "&amp;SUM((G=$B29)*(P=P$8))</f>
        <v>0 - 0</v>
      </c>
      <c r="Q29" s="12" t="str">
        <f t="array" ref="Q29">SUM((G=Q$8)*(P=$B29))&amp;" - "&amp;SUM((G=$B29)*(P=Q$8))</f>
        <v>0 - 1</v>
      </c>
      <c r="R29" s="12" t="str">
        <f t="array" ref="R29">SUM((G=R$8)*(P=$B29))&amp;" - "&amp;SUM((G=$B29)*(P=R$8))</f>
        <v>2 - 2</v>
      </c>
      <c r="S29" s="12" t="str">
        <f t="array" ref="S29">SUM((G=S$8)*(P=$B29))&amp;" - "&amp;SUM((G=$B29)*(P=S$8))</f>
        <v>0 - 0</v>
      </c>
      <c r="T29" s="12" t="str">
        <f t="array" ref="T29">SUM((G=T$8)*(P=$B29))&amp;" - "&amp;SUM((G=$B29)*(P=T$8))</f>
        <v>5 - 1</v>
      </c>
      <c r="U29" s="12" t="str">
        <f t="array" ref="U29">SUM((G=U$8)*(P=$B29))&amp;" - "&amp;SUM((G=$B29)*(P=U$8))</f>
        <v>6 - 1</v>
      </c>
      <c r="V29" s="12" t="str">
        <f t="array" ref="V29">SUM((G=V$8)*(P=$B29))&amp;" - "&amp;SUM((G=$B29)*(P=V$8))</f>
        <v>2 - 1</v>
      </c>
      <c r="W29" s="12" t="str">
        <f t="array" ref="W29">SUM((G=W$8)*(P=$B29))&amp;" - "&amp;SUM((G=$B29)*(P=W$8))</f>
        <v>0 - 0</v>
      </c>
      <c r="X29" s="12" t="str">
        <f t="array" ref="X29">SUM((G=X$8)*(P=$B29))&amp;" - "&amp;SUM((G=$B29)*(P=X$8))</f>
        <v>6 - 1</v>
      </c>
      <c r="Y29" s="12" t="str">
        <f t="array" ref="Y29">SUM((G=Y$8)*(P=$B29))&amp;" - "&amp;SUM((G=$B29)*(P=Y$8))</f>
        <v>0 - 0</v>
      </c>
      <c r="Z29" s="12" t="str">
        <f t="array" ref="Z29">SUM((G=Z$8)*(P=$B29))&amp;" - "&amp;SUM((G=$B29)*(P=Z$8))</f>
        <v>0 - 1</v>
      </c>
      <c r="AA29" s="12" t="str">
        <f t="array" ref="AA29">SUM((G=AA$8)*(P=$B29))&amp;" - "&amp;SUM((G=$B29)*(P=AA$8))</f>
        <v>0 - 0</v>
      </c>
      <c r="AB29" s="12" t="str">
        <f t="array" ref="AB29">SUM((G=AB$8)*(P=$B29))&amp;" - "&amp;SUM((G=$B29)*(P=AB$8))</f>
        <v>0 - 0</v>
      </c>
      <c r="AC29" s="12" t="str">
        <f t="array" ref="AC29">SUM((G=AC$8)*(P=$B29))&amp;" - "&amp;SUM((G=$B29)*(P=AC$8))</f>
        <v>0 - 2</v>
      </c>
      <c r="AD29" s="12" t="str">
        <f t="array" ref="AD29">SUM((G=AD$8)*(P=$B29))&amp;" - "&amp;SUM((G=$B29)*(P=AD$8))</f>
        <v>0 - 0</v>
      </c>
      <c r="AE29" s="12" t="str">
        <f t="array" ref="AE29">SUM((G=AE$8)*(P=$B29))&amp;" - "&amp;SUM((G=$B29)*(P=AE$8))</f>
        <v>0 - 1</v>
      </c>
      <c r="AF29" s="12" t="str">
        <f t="array" ref="AF29">SUM((G=AF$8)*(P=$B29))&amp;" - "&amp;SUM((G=$B29)*(P=AF$8))</f>
        <v>0 - 0</v>
      </c>
      <c r="AG29" s="12" t="str">
        <f t="array" ref="AG29">SUM((G=AG$8)*(P=$B29))&amp;" - "&amp;SUM((G=$B29)*(P=AG$8))</f>
        <v>2 - 3</v>
      </c>
      <c r="AH29" s="12" t="str">
        <f t="array" ref="AH29">SUM((G=AH$8)*(P=$B29))&amp;" - "&amp;SUM((G=$B29)*(P=AH$8))</f>
        <v>0 - 0</v>
      </c>
      <c r="AI29" s="12" t="str">
        <f t="array" ref="AI29">SUM((G=AI$8)*(P=$B29))&amp;" - "&amp;SUM((G=$B29)*(P=AI$8))</f>
        <v>0 - 0</v>
      </c>
      <c r="AJ29" s="12" t="str">
        <f t="array" ref="AJ29">SUM((G=AJ$8)*(P=$B29))&amp;" - "&amp;SUM((G=$B29)*(P=AJ$8))</f>
        <v>2 - 1</v>
      </c>
      <c r="AK29" s="12" t="str">
        <f t="array" ref="AK29">SUM((G=AK$8)*(P=$B29))&amp;" - "&amp;SUM((G=$B29)*(P=AK$8))</f>
        <v>0 - 0</v>
      </c>
      <c r="AL29" s="12" t="str">
        <f t="array" ref="AL29">SUM((G=AL$8)*(P=$B29))&amp;" - "&amp;SUM((G=$B29)*(P=AL$8))</f>
        <v>2 - 1</v>
      </c>
      <c r="AM29" s="12" t="str">
        <f t="array" ref="AM29">SUM((G=AM$8)*(P=$B29))&amp;" - "&amp;SUM((G=$B29)*(P=AM$8))</f>
        <v>0 - 1</v>
      </c>
      <c r="AN29" s="12" t="str">
        <f t="array" ref="AN29">SUM((G=AN$8)*(P=$B29))&amp;" - "&amp;SUM((G=$B29)*(P=AN$8))</f>
        <v>0 - 0</v>
      </c>
      <c r="AO29" s="12" t="str">
        <f t="array" ref="AO29">SUM((G=AO$8)*(P=$B29))&amp;" - "&amp;SUM((G=$B29)*(P=AO$8))</f>
        <v>0 - 0</v>
      </c>
      <c r="AP29" s="12" t="str">
        <f t="array" ref="AP29">SUM((G=AP$8)*(P=$B29))&amp;" - "&amp;SUM((G=$B29)*(P=AP$8))</f>
        <v>0 - 0</v>
      </c>
      <c r="AQ29" s="12" t="str">
        <f t="array" ref="AQ29">SUM((G=AQ$8)*(P=$B29))&amp;" - "&amp;SUM((G=$B29)*(P=AQ$8))</f>
        <v>0 - 1</v>
      </c>
      <c r="AR29" s="12" t="str">
        <f t="array" ref="AR29">SUM((G=AR$8)*(P=$B29))&amp;" - "&amp;SUM((G=$B29)*(P=AR$8))</f>
        <v>0 - 2</v>
      </c>
      <c r="AS29" s="12" t="str">
        <f t="array" ref="AS29">SUM((G=AS$8)*(P=$B29))&amp;" - "&amp;SUM((G=$B29)*(P=AS$8))</f>
        <v>0 - 0</v>
      </c>
      <c r="AT29" s="12" t="str">
        <f t="array" ref="AT29">SUM((G=AT$8)*(P=$B29))&amp;" - "&amp;SUM((G=$B29)*(P=AT$8))</f>
        <v>2 - 0</v>
      </c>
      <c r="AU29" s="12" t="str">
        <f t="array" ref="AU29">SUM((G=AU$8)*(P=$B29))&amp;" - "&amp;SUM((G=$B29)*(P=AU$8))</f>
        <v>0 - 0</v>
      </c>
      <c r="AV29" s="12" t="str">
        <f t="array" ref="AV29">SUM((G=AV$8)*(P=$B29))&amp;" - "&amp;SUM((G=$B29)*(P=AV$8))</f>
        <v>0 - 0</v>
      </c>
      <c r="AW29" s="12" t="str">
        <f t="array" ref="AW29">SUM((G=AW$8)*(P=$B29))&amp;" - "&amp;SUM((G=$B29)*(P=AW$8))</f>
        <v>0 - 0</v>
      </c>
      <c r="AX29" s="12" t="str">
        <f t="array" ref="AX29">SUM((G=AX$8)*(P=$B29))&amp;" - "&amp;SUM((G=$B29)*(P=AX$8))</f>
        <v>0 - 3</v>
      </c>
      <c r="AY29" s="12" t="str">
        <f t="array" ref="AY29">SUM((G=AY$8)*(P=$B29))&amp;" - "&amp;SUM((G=$B29)*(P=AY$8))</f>
        <v>0 - 0</v>
      </c>
      <c r="AZ29" s="12" t="str">
        <f t="array" ref="AZ29">SUM((G=AZ$8)*(P=$B29))&amp;" - "&amp;SUM((G=$B29)*(P=AZ$8))</f>
        <v>4 - 1</v>
      </c>
      <c r="BA29" s="12" t="str">
        <f t="array" ref="BA29">SUM((G=BA$8)*(P=$B29))&amp;" - "&amp;SUM((G=$B29)*(P=BA$8))</f>
        <v>3 - 1</v>
      </c>
      <c r="BB29" s="12" t="str">
        <f t="array" ref="BB29">SUM((G=BB$8)*(P=$B29))&amp;" - "&amp;SUM((G=$B29)*(P=BB$8))</f>
        <v>1 - 0</v>
      </c>
      <c r="BC29" s="12" t="str">
        <f t="array" ref="BC29">SUM((G=BC$8)*(P=$B29))&amp;" - "&amp;SUM((G=$B29)*(P=BC$8))</f>
        <v>0 - 0</v>
      </c>
      <c r="BD29" s="12" t="str">
        <f t="array" ref="BD29">SUM((G=BD$8)*(P=$B29))&amp;" - "&amp;SUM((G=$B29)*(P=BD$8))</f>
        <v>0 - 0</v>
      </c>
      <c r="BE29" s="12" t="str">
        <f t="array" ref="BE29">SUM((G=BE$8)*(P=$B29))&amp;" - "&amp;SUM((G=$B29)*(P=BE$8))</f>
        <v>0 - 0</v>
      </c>
      <c r="BF29" s="12" t="str">
        <f t="array" ref="BF29">SUM((G=BF$8)*(P=$B29))&amp;" - "&amp;SUM((G=$B29)*(P=BF$8))</f>
        <v>0 - 1</v>
      </c>
      <c r="BG29" s="12" t="str">
        <f t="array" ref="BG29">SUM((G=BG$8)*(P=$B29))&amp;" - "&amp;SUM((G=$B29)*(P=BG$8))</f>
        <v>0 - 0</v>
      </c>
      <c r="BH29" s="25" t="str">
        <f t="array" ref="BH29">SUM((G=BH$8)*(P=$B29))&amp;" - "&amp;SUM((G=$B29)*(P=BH$8))</f>
        <v>0 - 0</v>
      </c>
      <c r="BI29" s="25" t="str">
        <f t="array" ref="BI29">SUM((G=BI$8)*(P=$B29))&amp;" - "&amp;SUM((G=$B29)*(P=BI$8))</f>
        <v>1 - 0</v>
      </c>
      <c r="BJ29" s="21" t="str">
        <f t="shared" si="1"/>
        <v>FRED</v>
      </c>
      <c r="BK29" s="15"/>
    </row>
    <row r="30" spans="2:63" ht="11.1" customHeight="1" x14ac:dyDescent="0.2">
      <c r="B30" s="21" t="s">
        <v>145</v>
      </c>
      <c r="C30" s="13" t="str">
        <f t="array" ref="C30">SUM((G=C$8)*(P=$B30))&amp;" - "&amp;SUM((G=$B30)*(P=C$8))</f>
        <v>0 - 0</v>
      </c>
      <c r="D30" s="35" t="str">
        <f t="array" ref="D30">SUM((G=D$8)*(P=$B30))&amp;" - "&amp;SUM((G=$B30)*(P=D$8))</f>
        <v>0 - 0</v>
      </c>
      <c r="E30" s="35" t="str">
        <f t="array" ref="E30">SUM((G=E$8)*(P=$B30))&amp;" - "&amp;SUM((G=$B30)*(P=E$8))</f>
        <v>0 - 0</v>
      </c>
      <c r="F30" s="12" t="str">
        <f t="array" ref="F30">SUM((G=F$8)*(P=$B30))&amp;" - "&amp;SUM((G=$B30)*(P=F$8))</f>
        <v>2 - 0</v>
      </c>
      <c r="G30" s="12" t="str">
        <f t="array" ref="G30">SUM((G=G$8)*(P=$B30))&amp;" - "&amp;SUM((G=$B30)*(P=G$8))</f>
        <v>0 - 0</v>
      </c>
      <c r="H30" s="12" t="str">
        <f t="array" ref="H30">SUM((G=H$8)*(P=$B30))&amp;" - "&amp;SUM((G=$B30)*(P=H$8))</f>
        <v>0 - 0</v>
      </c>
      <c r="I30" s="12" t="str">
        <f t="array" ref="I30">SUM((G=I$8)*(P=$B30))&amp;" - "&amp;SUM((G=$B30)*(P=I$8))</f>
        <v>0 - 2</v>
      </c>
      <c r="J30" s="12" t="str">
        <f t="array" ref="J30">SUM((G=J$8)*(P=$B30))&amp;" - "&amp;SUM((G=$B30)*(P=J$8))</f>
        <v>0 - 0</v>
      </c>
      <c r="K30" s="12" t="str">
        <f t="array" ref="K30">SUM((G=K$8)*(P=$B30))&amp;" - "&amp;SUM((G=$B30)*(P=K$8))</f>
        <v>0 - 0</v>
      </c>
      <c r="L30" s="12" t="str">
        <f t="array" ref="L30">SUM((G=L$8)*(P=$B30))&amp;" - "&amp;SUM((G=$B30)*(P=L$8))</f>
        <v>2 - 5</v>
      </c>
      <c r="M30" s="12" t="str">
        <f t="array" ref="M30">SUM((G=M$8)*(P=$B30))&amp;" - "&amp;SUM((G=$B30)*(P=M$8))</f>
        <v>1 - 5</v>
      </c>
      <c r="N30" s="12" t="str">
        <f t="array" ref="N30">SUM((G=N$8)*(P=$B30))&amp;" - "&amp;SUM((G=$B30)*(P=N$8))</f>
        <v>0 - 0</v>
      </c>
      <c r="O30" s="12" t="str">
        <f t="array" ref="O30">SUM((G=O$8)*(P=$B30))&amp;" - "&amp;SUM((G=$B30)*(P=O$8))</f>
        <v>0 - 0</v>
      </c>
      <c r="P30" s="12" t="str">
        <f t="array" ref="P30">SUM((G=P$8)*(P=$B30))&amp;" - "&amp;SUM((G=$B30)*(P=P$8))</f>
        <v>0 - 1</v>
      </c>
      <c r="Q30" s="12" t="str">
        <f t="array" ref="Q30">SUM((G=Q$8)*(P=$B30))&amp;" - "&amp;SUM((G=$B30)*(P=Q$8))</f>
        <v>0 - 2</v>
      </c>
      <c r="R30" s="12" t="str">
        <f t="array" ref="R30">SUM((G=R$8)*(P=$B30))&amp;" - "&amp;SUM((G=$B30)*(P=R$8))</f>
        <v>1 - 0</v>
      </c>
      <c r="S30" s="12" t="str">
        <f t="array" ref="S30">SUM((G=S$8)*(P=$B30))&amp;" - "&amp;SUM((G=$B30)*(P=S$8))</f>
        <v>0 - 0</v>
      </c>
      <c r="T30" s="12" t="str">
        <f t="array" ref="T30">SUM((G=T$8)*(P=$B30))&amp;" - "&amp;SUM((G=$B30)*(P=T$8))</f>
        <v>1 - 5</v>
      </c>
      <c r="U30" s="12" t="str">
        <f t="array" ref="U30">SUM((G=U$8)*(P=$B30))&amp;" - "&amp;SUM((G=$B30)*(P=U$8))</f>
        <v>5 - 3</v>
      </c>
      <c r="V30" s="12" t="str">
        <f t="array" ref="V30">SUM((G=V$8)*(P=$B30))&amp;" - "&amp;SUM((G=$B30)*(P=V$8))</f>
        <v>0 - 1</v>
      </c>
      <c r="W30" s="12" t="str">
        <f t="array" ref="W30">SUM((G=W$8)*(P=$B30))&amp;" - "&amp;SUM((G=$B30)*(P=W$8))</f>
        <v>1 - 6</v>
      </c>
      <c r="X30" s="12" t="str">
        <f t="array" ref="X30">SUM((G=X$8)*(P=$B30))&amp;" - "&amp;SUM((G=$B30)*(P=X$8))</f>
        <v>0 - 0</v>
      </c>
      <c r="Y30" s="12" t="str">
        <f t="array" ref="Y30">SUM((G=Y$8)*(P=$B30))&amp;" - "&amp;SUM((G=$B30)*(P=Y$8))</f>
        <v>0 - 0</v>
      </c>
      <c r="Z30" s="12" t="str">
        <f t="array" ref="Z30">SUM((G=Z$8)*(P=$B30))&amp;" - "&amp;SUM((G=$B30)*(P=Z$8))</f>
        <v>0 - 0</v>
      </c>
      <c r="AA30" s="12" t="str">
        <f t="array" ref="AA30">SUM((G=AA$8)*(P=$B30))&amp;" - "&amp;SUM((G=$B30)*(P=AA$8))</f>
        <v>1 - 1</v>
      </c>
      <c r="AB30" s="12" t="str">
        <f t="array" ref="AB30">SUM((G=AB$8)*(P=$B30))&amp;" - "&amp;SUM((G=$B30)*(P=AB$8))</f>
        <v>0 - 1</v>
      </c>
      <c r="AC30" s="12" t="str">
        <f t="array" ref="AC30">SUM((G=AC$8)*(P=$B30))&amp;" - "&amp;SUM((G=$B30)*(P=AC$8))</f>
        <v>1 - 1</v>
      </c>
      <c r="AD30" s="12" t="str">
        <f t="array" ref="AD30">SUM((G=AD$8)*(P=$B30))&amp;" - "&amp;SUM((G=$B30)*(P=AD$8))</f>
        <v>0 - 0</v>
      </c>
      <c r="AE30" s="12" t="str">
        <f t="array" ref="AE30">SUM((G=AE$8)*(P=$B30))&amp;" - "&amp;SUM((G=$B30)*(P=AE$8))</f>
        <v>0 - 0</v>
      </c>
      <c r="AF30" s="12" t="str">
        <f t="array" ref="AF30">SUM((G=AF$8)*(P=$B30))&amp;" - "&amp;SUM((G=$B30)*(P=AF$8))</f>
        <v>0 - 1</v>
      </c>
      <c r="AG30" s="12" t="str">
        <f t="array" ref="AG30">SUM((G=AG$8)*(P=$B30))&amp;" - "&amp;SUM((G=$B30)*(P=AG$8))</f>
        <v>2 - 1</v>
      </c>
      <c r="AH30" s="12" t="str">
        <f t="array" ref="AH30">SUM((G=AH$8)*(P=$B30))&amp;" - "&amp;SUM((G=$B30)*(P=AH$8))</f>
        <v>0 - 1</v>
      </c>
      <c r="AI30" s="12" t="str">
        <f t="array" ref="AI30">SUM((G=AI$8)*(P=$B30))&amp;" - "&amp;SUM((G=$B30)*(P=AI$8))</f>
        <v>2 - 0</v>
      </c>
      <c r="AJ30" s="12" t="str">
        <f t="array" ref="AJ30">SUM((G=AJ$8)*(P=$B30))&amp;" - "&amp;SUM((G=$B30)*(P=AJ$8))</f>
        <v>0 - 0</v>
      </c>
      <c r="AK30" s="12" t="str">
        <f t="array" ref="AK30">SUM((G=AK$8)*(P=$B30))&amp;" - "&amp;SUM((G=$B30)*(P=AK$8))</f>
        <v>0 - 3</v>
      </c>
      <c r="AL30" s="12" t="str">
        <f t="array" ref="AL30">SUM((G=AL$8)*(P=$B30))&amp;" - "&amp;SUM((G=$B30)*(P=AL$8))</f>
        <v>0 - 2</v>
      </c>
      <c r="AM30" s="12" t="str">
        <f t="array" ref="AM30">SUM((G=AM$8)*(P=$B30))&amp;" - "&amp;SUM((G=$B30)*(P=AM$8))</f>
        <v>0 - 0</v>
      </c>
      <c r="AN30" s="12" t="str">
        <f t="array" ref="AN30">SUM((G=AN$8)*(P=$B30))&amp;" - "&amp;SUM((G=$B30)*(P=AN$8))</f>
        <v>0 - 0</v>
      </c>
      <c r="AO30" s="12" t="str">
        <f t="array" ref="AO30">SUM((G=AO$8)*(P=$B30))&amp;" - "&amp;SUM((G=$B30)*(P=AO$8))</f>
        <v>0 - 0</v>
      </c>
      <c r="AP30" s="12" t="str">
        <f t="array" ref="AP30">SUM((G=AP$8)*(P=$B30))&amp;" - "&amp;SUM((G=$B30)*(P=AP$8))</f>
        <v>1 - 0</v>
      </c>
      <c r="AQ30" s="12" t="str">
        <f t="array" ref="AQ30">SUM((G=AQ$8)*(P=$B30))&amp;" - "&amp;SUM((G=$B30)*(P=AQ$8))</f>
        <v>0 - 0</v>
      </c>
      <c r="AR30" s="12" t="str">
        <f t="array" ref="AR30">SUM((G=AR$8)*(P=$B30))&amp;" - "&amp;SUM((G=$B30)*(P=AR$8))</f>
        <v>1 - 0</v>
      </c>
      <c r="AS30" s="12" t="str">
        <f t="array" ref="AS30">SUM((G=AS$8)*(P=$B30))&amp;" - "&amp;SUM((G=$B30)*(P=AS$8))</f>
        <v>0 - 1</v>
      </c>
      <c r="AT30" s="12" t="str">
        <f t="array" ref="AT30">SUM((G=AT$8)*(P=$B30))&amp;" - "&amp;SUM((G=$B30)*(P=AT$8))</f>
        <v>1 - 5</v>
      </c>
      <c r="AU30" s="12" t="str">
        <f t="array" ref="AU30">SUM((G=AU$8)*(P=$B30))&amp;" - "&amp;SUM((G=$B30)*(P=AU$8))</f>
        <v>0 - 0</v>
      </c>
      <c r="AV30" s="12" t="str">
        <f t="array" ref="AV30">SUM((G=AV$8)*(P=$B30))&amp;" - "&amp;SUM((G=$B30)*(P=AV$8))</f>
        <v>0 - 0</v>
      </c>
      <c r="AW30" s="12" t="str">
        <f t="array" ref="AW30">SUM((G=AW$8)*(P=$B30))&amp;" - "&amp;SUM((G=$B30)*(P=AW$8))</f>
        <v>0 - 0</v>
      </c>
      <c r="AX30" s="12" t="str">
        <f t="array" ref="AX30">SUM((G=AX$8)*(P=$B30))&amp;" - "&amp;SUM((G=$B30)*(P=AX$8))</f>
        <v>0 - 0</v>
      </c>
      <c r="AY30" s="12" t="str">
        <f t="array" ref="AY30">SUM((G=AY$8)*(P=$B30))&amp;" - "&amp;SUM((G=$B30)*(P=AY$8))</f>
        <v>0 - 0</v>
      </c>
      <c r="AZ30" s="12" t="str">
        <f t="array" ref="AZ30">SUM((G=AZ$8)*(P=$B30))&amp;" - "&amp;SUM((G=$B30)*(P=AZ$8))</f>
        <v>1 - 1</v>
      </c>
      <c r="BA30" s="12" t="str">
        <f t="array" ref="BA30">SUM((G=BA$8)*(P=$B30))&amp;" - "&amp;SUM((G=$B30)*(P=BA$8))</f>
        <v>3 - 0</v>
      </c>
      <c r="BB30" s="12" t="str">
        <f t="array" ref="BB30">SUM((G=BB$8)*(P=$B30))&amp;" - "&amp;SUM((G=$B30)*(P=BB$8))</f>
        <v>1 - 1</v>
      </c>
      <c r="BC30" s="12" t="str">
        <f t="array" ref="BC30">SUM((G=BC$8)*(P=$B30))&amp;" - "&amp;SUM((G=$B30)*(P=BC$8))</f>
        <v>0 - 0</v>
      </c>
      <c r="BD30" s="12" t="str">
        <f t="array" ref="BD30">SUM((G=BD$8)*(P=$B30))&amp;" - "&amp;SUM((G=$B30)*(P=BD$8))</f>
        <v>1 - 0</v>
      </c>
      <c r="BE30" s="12" t="str">
        <f t="array" ref="BE30">SUM((G=BE$8)*(P=$B30))&amp;" - "&amp;SUM((G=$B30)*(P=BE$8))</f>
        <v>0 - 0</v>
      </c>
      <c r="BF30" s="12" t="str">
        <f t="array" ref="BF30">SUM((G=BF$8)*(P=$B30))&amp;" - "&amp;SUM((G=$B30)*(P=BF$8))</f>
        <v>1 - 1</v>
      </c>
      <c r="BG30" s="12" t="str">
        <f t="array" ref="BG30">SUM((G=BG$8)*(P=$B30))&amp;" - "&amp;SUM((G=$B30)*(P=BG$8))</f>
        <v>0 - 0</v>
      </c>
      <c r="BH30" s="25" t="str">
        <f t="array" ref="BH30">SUM((G=BH$8)*(P=$B30))&amp;" - "&amp;SUM((G=$B30)*(P=BH$8))</f>
        <v>0 - 0</v>
      </c>
      <c r="BI30" s="25" t="str">
        <f t="array" ref="BI30">SUM((G=BI$8)*(P=$B30))&amp;" - "&amp;SUM((G=$B30)*(P=BI$8))</f>
        <v>0 - 0</v>
      </c>
      <c r="BJ30" s="21" t="str">
        <f t="shared" si="1"/>
        <v>FRED S.</v>
      </c>
      <c r="BK30" s="15"/>
    </row>
    <row r="31" spans="2:63" ht="11.1" customHeight="1" x14ac:dyDescent="0.2">
      <c r="B31" s="21" t="s">
        <v>127</v>
      </c>
      <c r="C31" s="13" t="str">
        <f t="array" ref="C31">SUM((G=C$8)*(P=$B31))&amp;" - "&amp;SUM((G=$B31)*(P=C$8))</f>
        <v>0 - 0</v>
      </c>
      <c r="D31" s="35" t="str">
        <f t="array" ref="D31">SUM((G=D$8)*(P=$B31))&amp;" - "&amp;SUM((G=$B31)*(P=D$8))</f>
        <v>0 - 0</v>
      </c>
      <c r="E31" s="35" t="str">
        <f t="array" ref="E31">SUM((G=E$8)*(P=$B31))&amp;" - "&amp;SUM((G=$B31)*(P=E$8))</f>
        <v>0 - 0</v>
      </c>
      <c r="F31" s="12" t="str">
        <f t="array" ref="F31">SUM((G=F$8)*(P=$B31))&amp;" - "&amp;SUM((G=$B31)*(P=F$8))</f>
        <v>0 - 1</v>
      </c>
      <c r="G31" s="12" t="str">
        <f t="array" ref="G31">SUM((G=G$8)*(P=$B31))&amp;" - "&amp;SUM((G=$B31)*(P=G$8))</f>
        <v>0 - 0</v>
      </c>
      <c r="H31" s="12" t="str">
        <f t="array" ref="H31">SUM((G=H$8)*(P=$B31))&amp;" - "&amp;SUM((G=$B31)*(P=H$8))</f>
        <v>0 - 0</v>
      </c>
      <c r="I31" s="12" t="str">
        <f t="array" ref="I31">SUM((G=I$8)*(P=$B31))&amp;" - "&amp;SUM((G=$B31)*(P=I$8))</f>
        <v>0 - 0</v>
      </c>
      <c r="J31" s="12" t="str">
        <f t="array" ref="J31">SUM((G=J$8)*(P=$B31))&amp;" - "&amp;SUM((G=$B31)*(P=J$8))</f>
        <v>0 - 0</v>
      </c>
      <c r="K31" s="12" t="str">
        <f t="array" ref="K31">SUM((G=K$8)*(P=$B31))&amp;" - "&amp;SUM((G=$B31)*(P=K$8))</f>
        <v>0 - 0</v>
      </c>
      <c r="L31" s="12" t="str">
        <f t="array" ref="L31">SUM((G=L$8)*(P=$B31))&amp;" - "&amp;SUM((G=$B31)*(P=L$8))</f>
        <v>0 - 1</v>
      </c>
      <c r="M31" s="12" t="str">
        <f t="array" ref="M31">SUM((G=M$8)*(P=$B31))&amp;" - "&amp;SUM((G=$B31)*(P=M$8))</f>
        <v>0 - 0</v>
      </c>
      <c r="N31" s="12" t="str">
        <f t="array" ref="N31">SUM((G=N$8)*(P=$B31))&amp;" - "&amp;SUM((G=$B31)*(P=N$8))</f>
        <v>0 - 0</v>
      </c>
      <c r="O31" s="12" t="str">
        <f t="array" ref="O31">SUM((G=O$8)*(P=$B31))&amp;" - "&amp;SUM((G=$B31)*(P=O$8))</f>
        <v>0 - 0</v>
      </c>
      <c r="P31" s="12" t="str">
        <f t="array" ref="P31">SUM((G=P$8)*(P=$B31))&amp;" - "&amp;SUM((G=$B31)*(P=P$8))</f>
        <v>0 - 0</v>
      </c>
      <c r="Q31" s="12" t="str">
        <f t="array" ref="Q31">SUM((G=Q$8)*(P=$B31))&amp;" - "&amp;SUM((G=$B31)*(P=Q$8))</f>
        <v>0 - 0</v>
      </c>
      <c r="R31" s="12" t="str">
        <f t="array" ref="R31">SUM((G=R$8)*(P=$B31))&amp;" - "&amp;SUM((G=$B31)*(P=R$8))</f>
        <v>0 - 0</v>
      </c>
      <c r="S31" s="12" t="str">
        <f t="array" ref="S31">SUM((G=S$8)*(P=$B31))&amp;" - "&amp;SUM((G=$B31)*(P=S$8))</f>
        <v>0 - 0</v>
      </c>
      <c r="T31" s="12" t="str">
        <f t="array" ref="T31">SUM((G=T$8)*(P=$B31))&amp;" - "&amp;SUM((G=$B31)*(P=T$8))</f>
        <v>0 - 0</v>
      </c>
      <c r="U31" s="12" t="str">
        <f t="array" ref="U31">SUM((G=U$8)*(P=$B31))&amp;" - "&amp;SUM((G=$B31)*(P=U$8))</f>
        <v>0 - 0</v>
      </c>
      <c r="V31" s="12" t="str">
        <f t="array" ref="V31">SUM((G=V$8)*(P=$B31))&amp;" - "&amp;SUM((G=$B31)*(P=V$8))</f>
        <v>0 - 0</v>
      </c>
      <c r="W31" s="12" t="str">
        <f t="array" ref="W31">SUM((G=W$8)*(P=$B31))&amp;" - "&amp;SUM((G=$B31)*(P=W$8))</f>
        <v>0 - 0</v>
      </c>
      <c r="X31" s="12" t="str">
        <f t="array" ref="X31">SUM((G=X$8)*(P=$B31))&amp;" - "&amp;SUM((G=$B31)*(P=X$8))</f>
        <v>0 - 0</v>
      </c>
      <c r="Y31" s="12" t="str">
        <f t="array" ref="Y31">SUM((G=Y$8)*(P=$B31))&amp;" - "&amp;SUM((G=$B31)*(P=Y$8))</f>
        <v>0 - 0</v>
      </c>
      <c r="Z31" s="12" t="str">
        <f t="array" ref="Z31">SUM((G=Z$8)*(P=$B31))&amp;" - "&amp;SUM((G=$B31)*(P=Z$8))</f>
        <v>0 - 0</v>
      </c>
      <c r="AA31" s="12" t="str">
        <f t="array" ref="AA31">SUM((G=AA$8)*(P=$B31))&amp;" - "&amp;SUM((G=$B31)*(P=AA$8))</f>
        <v>0 - 0</v>
      </c>
      <c r="AB31" s="12" t="str">
        <f t="array" ref="AB31">SUM((G=AB$8)*(P=$B31))&amp;" - "&amp;SUM((G=$B31)*(P=AB$8))</f>
        <v>0 - 0</v>
      </c>
      <c r="AC31" s="12" t="str">
        <f t="array" ref="AC31">SUM((G=AC$8)*(P=$B31))&amp;" - "&amp;SUM((G=$B31)*(P=AC$8))</f>
        <v>0 - 0</v>
      </c>
      <c r="AD31" s="12" t="str">
        <f t="array" ref="AD31">SUM((G=AD$8)*(P=$B31))&amp;" - "&amp;SUM((G=$B31)*(P=AD$8))</f>
        <v>0 - 0</v>
      </c>
      <c r="AE31" s="12" t="str">
        <f t="array" ref="AE31">SUM((G=AE$8)*(P=$B31))&amp;" - "&amp;SUM((G=$B31)*(P=AE$8))</f>
        <v>0 - 0</v>
      </c>
      <c r="AF31" s="12" t="str">
        <f t="array" ref="AF31">SUM((G=AF$8)*(P=$B31))&amp;" - "&amp;SUM((G=$B31)*(P=AF$8))</f>
        <v>0 - 0</v>
      </c>
      <c r="AG31" s="12" t="str">
        <f t="array" ref="AG31">SUM((G=AG$8)*(P=$B31))&amp;" - "&amp;SUM((G=$B31)*(P=AG$8))</f>
        <v>0 - 0</v>
      </c>
      <c r="AH31" s="12" t="str">
        <f t="array" ref="AH31">SUM((G=AH$8)*(P=$B31))&amp;" - "&amp;SUM((G=$B31)*(P=AH$8))</f>
        <v>0 - 0</v>
      </c>
      <c r="AI31" s="12" t="str">
        <f t="array" ref="AI31">SUM((G=AI$8)*(P=$B31))&amp;" - "&amp;SUM((G=$B31)*(P=AI$8))</f>
        <v>0 - 0</v>
      </c>
      <c r="AJ31" s="12" t="str">
        <f t="array" ref="AJ31">SUM((G=AJ$8)*(P=$B31))&amp;" - "&amp;SUM((G=$B31)*(P=AJ$8))</f>
        <v>0 - 0</v>
      </c>
      <c r="AK31" s="12" t="str">
        <f t="array" ref="AK31">SUM((G=AK$8)*(P=$B31))&amp;" - "&amp;SUM((G=$B31)*(P=AK$8))</f>
        <v>1 - 0</v>
      </c>
      <c r="AL31" s="12" t="str">
        <f t="array" ref="AL31">SUM((G=AL$8)*(P=$B31))&amp;" - "&amp;SUM((G=$B31)*(P=AL$8))</f>
        <v>0 - 0</v>
      </c>
      <c r="AM31" s="12" t="str">
        <f t="array" ref="AM31">SUM((G=AM$8)*(P=$B31))&amp;" - "&amp;SUM((G=$B31)*(P=AM$8))</f>
        <v>0 - 0</v>
      </c>
      <c r="AN31" s="12" t="str">
        <f t="array" ref="AN31">SUM((G=AN$8)*(P=$B31))&amp;" - "&amp;SUM((G=$B31)*(P=AN$8))</f>
        <v>0 - 0</v>
      </c>
      <c r="AO31" s="12" t="str">
        <f t="array" ref="AO31">SUM((G=AO$8)*(P=$B31))&amp;" - "&amp;SUM((G=$B31)*(P=AO$8))</f>
        <v>0 - 0</v>
      </c>
      <c r="AP31" s="12" t="str">
        <f t="array" ref="AP31">SUM((G=AP$8)*(P=$B31))&amp;" - "&amp;SUM((G=$B31)*(P=AP$8))</f>
        <v>0 - 0</v>
      </c>
      <c r="AQ31" s="12" t="str">
        <f t="array" ref="AQ31">SUM((G=AQ$8)*(P=$B31))&amp;" - "&amp;SUM((G=$B31)*(P=AQ$8))</f>
        <v>0 - 0</v>
      </c>
      <c r="AR31" s="12" t="str">
        <f t="array" ref="AR31">SUM((G=AR$8)*(P=$B31))&amp;" - "&amp;SUM((G=$B31)*(P=AR$8))</f>
        <v>0 - 0</v>
      </c>
      <c r="AS31" s="12" t="str">
        <f t="array" ref="AS31">SUM((G=AS$8)*(P=$B31))&amp;" - "&amp;SUM((G=$B31)*(P=AS$8))</f>
        <v>0 - 0</v>
      </c>
      <c r="AT31" s="12" t="str">
        <f t="array" ref="AT31">SUM((G=AT$8)*(P=$B31))&amp;" - "&amp;SUM((G=$B31)*(P=AT$8))</f>
        <v>0 - 0</v>
      </c>
      <c r="AU31" s="12" t="str">
        <f t="array" ref="AU31">SUM((G=AU$8)*(P=$B31))&amp;" - "&amp;SUM((G=$B31)*(P=AU$8))</f>
        <v>0 - 0</v>
      </c>
      <c r="AV31" s="12" t="str">
        <f t="array" ref="AV31">SUM((G=AV$8)*(P=$B31))&amp;" - "&amp;SUM((G=$B31)*(P=AV$8))</f>
        <v>0 - 0</v>
      </c>
      <c r="AW31" s="12" t="str">
        <f t="array" ref="AW31">SUM((G=AW$8)*(P=$B31))&amp;" - "&amp;SUM((G=$B31)*(P=AW$8))</f>
        <v>0 - 0</v>
      </c>
      <c r="AX31" s="12" t="str">
        <f t="array" ref="AX31">SUM((G=AX$8)*(P=$B31))&amp;" - "&amp;SUM((G=$B31)*(P=AX$8))</f>
        <v>0 - 0</v>
      </c>
      <c r="AY31" s="12" t="str">
        <f t="array" ref="AY31">SUM((G=AY$8)*(P=$B31))&amp;" - "&amp;SUM((G=$B31)*(P=AY$8))</f>
        <v>0 - 0</v>
      </c>
      <c r="AZ31" s="12" t="str">
        <f t="array" ref="AZ31">SUM((G=AZ$8)*(P=$B31))&amp;" - "&amp;SUM((G=$B31)*(P=AZ$8))</f>
        <v>0 - 1</v>
      </c>
      <c r="BA31" s="12" t="str">
        <f t="array" ref="BA31">SUM((G=BA$8)*(P=$B31))&amp;" - "&amp;SUM((G=$B31)*(P=BA$8))</f>
        <v>0 - 0</v>
      </c>
      <c r="BB31" s="12" t="str">
        <f t="array" ref="BB31">SUM((G=BB$8)*(P=$B31))&amp;" - "&amp;SUM((G=$B31)*(P=BB$8))</f>
        <v>0 - 0</v>
      </c>
      <c r="BC31" s="12" t="str">
        <f t="array" ref="BC31">SUM((G=BC$8)*(P=$B31))&amp;" - "&amp;SUM((G=$B31)*(P=BC$8))</f>
        <v>0 - 0</v>
      </c>
      <c r="BD31" s="12" t="str">
        <f t="array" ref="BD31">SUM((G=BD$8)*(P=$B31))&amp;" - "&amp;SUM((G=$B31)*(P=BD$8))</f>
        <v>0 - 0</v>
      </c>
      <c r="BE31" s="12" t="str">
        <f t="array" ref="BE31">SUM((G=BE$8)*(P=$B31))&amp;" - "&amp;SUM((G=$B31)*(P=BE$8))</f>
        <v>0 - 0</v>
      </c>
      <c r="BF31" s="12" t="str">
        <f t="array" ref="BF31">SUM((G=BF$8)*(P=$B31))&amp;" - "&amp;SUM((G=$B31)*(P=BF$8))</f>
        <v>0 - 0</v>
      </c>
      <c r="BG31" s="12" t="str">
        <f t="array" ref="BG31">SUM((G=BG$8)*(P=$B31))&amp;" - "&amp;SUM((G=$B31)*(P=BG$8))</f>
        <v>0 - 0</v>
      </c>
      <c r="BH31" s="25" t="str">
        <f t="array" ref="BH31">SUM((G=BH$8)*(P=$B31))&amp;" - "&amp;SUM((G=$B31)*(P=BH$8))</f>
        <v>0 - 0</v>
      </c>
      <c r="BI31" s="25" t="str">
        <f t="array" ref="BI31">SUM((G=BI$8)*(P=$B31))&amp;" - "&amp;SUM((G=$B31)*(P=BI$8))</f>
        <v>0 - 0</v>
      </c>
      <c r="BJ31" s="21" t="str">
        <f t="shared" si="1"/>
        <v>FREDOUILLE</v>
      </c>
      <c r="BK31" s="15"/>
    </row>
    <row r="32" spans="2:63" ht="11.1" customHeight="1" x14ac:dyDescent="0.2">
      <c r="B32" s="21" t="s">
        <v>130</v>
      </c>
      <c r="C32" s="13" t="str">
        <f t="array" ref="C32">SUM((G=C$8)*(P=$B32))&amp;" - "&amp;SUM((G=$B32)*(P=C$8))</f>
        <v>0 - 0</v>
      </c>
      <c r="D32" s="35" t="str">
        <f t="array" ref="D32">SUM((G=D$8)*(P=$B32))&amp;" - "&amp;SUM((G=$B32)*(P=D$8))</f>
        <v>0 - 0</v>
      </c>
      <c r="E32" s="35" t="str">
        <f t="array" ref="E32">SUM((G=E$8)*(P=$B32))&amp;" - "&amp;SUM((G=$B32)*(P=E$8))</f>
        <v>0 - 0</v>
      </c>
      <c r="F32" s="12" t="str">
        <f t="array" ref="F32">SUM((G=F$8)*(P=$B32))&amp;" - "&amp;SUM((G=$B32)*(P=F$8))</f>
        <v>0 - 0</v>
      </c>
      <c r="G32" s="12" t="str">
        <f t="array" ref="G32">SUM((G=G$8)*(P=$B32))&amp;" - "&amp;SUM((G=$B32)*(P=G$8))</f>
        <v>0 - 0</v>
      </c>
      <c r="H32" s="12" t="str">
        <f t="array" ref="H32">SUM((G=H$8)*(P=$B32))&amp;" - "&amp;SUM((G=$B32)*(P=H$8))</f>
        <v>0 - 0</v>
      </c>
      <c r="I32" s="12" t="str">
        <f t="array" ref="I32">SUM((G=I$8)*(P=$B32))&amp;" - "&amp;SUM((G=$B32)*(P=I$8))</f>
        <v>0 - 0</v>
      </c>
      <c r="J32" s="12" t="str">
        <f t="array" ref="J32">SUM((G=J$8)*(P=$B32))&amp;" - "&amp;SUM((G=$B32)*(P=J$8))</f>
        <v>0 - 0</v>
      </c>
      <c r="K32" s="12" t="str">
        <f t="array" ref="K32">SUM((G=K$8)*(P=$B32))&amp;" - "&amp;SUM((G=$B32)*(P=K$8))</f>
        <v>0 - 0</v>
      </c>
      <c r="L32" s="12" t="str">
        <f t="array" ref="L32">SUM((G=L$8)*(P=$B32))&amp;" - "&amp;SUM((G=$B32)*(P=L$8))</f>
        <v>0 - 0</v>
      </c>
      <c r="M32" s="12" t="str">
        <f t="array" ref="M32">SUM((G=M$8)*(P=$B32))&amp;" - "&amp;SUM((G=$B32)*(P=M$8))</f>
        <v>0 - 0</v>
      </c>
      <c r="N32" s="12" t="str">
        <f t="array" ref="N32">SUM((G=N$8)*(P=$B32))&amp;" - "&amp;SUM((G=$B32)*(P=N$8))</f>
        <v>0 - 0</v>
      </c>
      <c r="O32" s="12" t="str">
        <f t="array" ref="O32">SUM((G=O$8)*(P=$B32))&amp;" - "&amp;SUM((G=$B32)*(P=O$8))</f>
        <v>0 - 0</v>
      </c>
      <c r="P32" s="12" t="str">
        <f t="array" ref="P32">SUM((G=P$8)*(P=$B32))&amp;" - "&amp;SUM((G=$B32)*(P=P$8))</f>
        <v>0 - 0</v>
      </c>
      <c r="Q32" s="12" t="str">
        <f t="array" ref="Q32">SUM((G=Q$8)*(P=$B32))&amp;" - "&amp;SUM((G=$B32)*(P=Q$8))</f>
        <v>0 - 0</v>
      </c>
      <c r="R32" s="12" t="str">
        <f t="array" ref="R32">SUM((G=R$8)*(P=$B32))&amp;" - "&amp;SUM((G=$B32)*(P=R$8))</f>
        <v>0 - 0</v>
      </c>
      <c r="S32" s="12" t="str">
        <f t="array" ref="S32">SUM((G=S$8)*(P=$B32))&amp;" - "&amp;SUM((G=$B32)*(P=S$8))</f>
        <v>0 - 0</v>
      </c>
      <c r="T32" s="12" t="str">
        <f t="array" ref="T32">SUM((G=T$8)*(P=$B32))&amp;" - "&amp;SUM((G=$B32)*(P=T$8))</f>
        <v>0 - 0</v>
      </c>
      <c r="U32" s="12" t="str">
        <f t="array" ref="U32">SUM((G=U$8)*(P=$B32))&amp;" - "&amp;SUM((G=$B32)*(P=U$8))</f>
        <v>0 - 0</v>
      </c>
      <c r="V32" s="12" t="str">
        <f t="array" ref="V32">SUM((G=V$8)*(P=$B32))&amp;" - "&amp;SUM((G=$B32)*(P=V$8))</f>
        <v>0 - 0</v>
      </c>
      <c r="W32" s="12" t="str">
        <f t="array" ref="W32">SUM((G=W$8)*(P=$B32))&amp;" - "&amp;SUM((G=$B32)*(P=W$8))</f>
        <v>1 - 0</v>
      </c>
      <c r="X32" s="12" t="str">
        <f t="array" ref="X32">SUM((G=X$8)*(P=$B32))&amp;" - "&amp;SUM((G=$B32)*(P=X$8))</f>
        <v>0 - 0</v>
      </c>
      <c r="Y32" s="12" t="str">
        <f t="array" ref="Y32">SUM((G=Y$8)*(P=$B32))&amp;" - "&amp;SUM((G=$B32)*(P=Y$8))</f>
        <v>0 - 0</v>
      </c>
      <c r="Z32" s="12" t="str">
        <f t="array" ref="Z32">SUM((G=Z$8)*(P=$B32))&amp;" - "&amp;SUM((G=$B32)*(P=Z$8))</f>
        <v>0 - 0</v>
      </c>
      <c r="AA32" s="12" t="str">
        <f t="array" ref="AA32">SUM((G=AA$8)*(P=$B32))&amp;" - "&amp;SUM((G=$B32)*(P=AA$8))</f>
        <v>0 - 0</v>
      </c>
      <c r="AB32" s="12" t="str">
        <f t="array" ref="AB32">SUM((G=AB$8)*(P=$B32))&amp;" - "&amp;SUM((G=$B32)*(P=AB$8))</f>
        <v>0 - 0</v>
      </c>
      <c r="AC32" s="12" t="str">
        <f t="array" ref="AC32">SUM((G=AC$8)*(P=$B32))&amp;" - "&amp;SUM((G=$B32)*(P=AC$8))</f>
        <v>0 - 0</v>
      </c>
      <c r="AD32" s="12" t="str">
        <f t="array" ref="AD32">SUM((G=AD$8)*(P=$B32))&amp;" - "&amp;SUM((G=$B32)*(P=AD$8))</f>
        <v>0 - 0</v>
      </c>
      <c r="AE32" s="12" t="str">
        <f t="array" ref="AE32">SUM((G=AE$8)*(P=$B32))&amp;" - "&amp;SUM((G=$B32)*(P=AE$8))</f>
        <v>0 - 0</v>
      </c>
      <c r="AF32" s="12" t="str">
        <f t="array" ref="AF32">SUM((G=AF$8)*(P=$B32))&amp;" - "&amp;SUM((G=$B32)*(P=AF$8))</f>
        <v>0 - 0</v>
      </c>
      <c r="AG32" s="12" t="str">
        <f t="array" ref="AG32">SUM((G=AG$8)*(P=$B32))&amp;" - "&amp;SUM((G=$B32)*(P=AG$8))</f>
        <v>0 - 0</v>
      </c>
      <c r="AH32" s="12" t="str">
        <f t="array" ref="AH32">SUM((G=AH$8)*(P=$B32))&amp;" - "&amp;SUM((G=$B32)*(P=AH$8))</f>
        <v>0 - 0</v>
      </c>
      <c r="AI32" s="12" t="str">
        <f t="array" ref="AI32">SUM((G=AI$8)*(P=$B32))&amp;" - "&amp;SUM((G=$B32)*(P=AI$8))</f>
        <v>0 - 0</v>
      </c>
      <c r="AJ32" s="12" t="str">
        <f t="array" ref="AJ32">SUM((G=AJ$8)*(P=$B32))&amp;" - "&amp;SUM((G=$B32)*(P=AJ$8))</f>
        <v>0 - 0</v>
      </c>
      <c r="AK32" s="12" t="str">
        <f t="array" ref="AK32">SUM((G=AK$8)*(P=$B32))&amp;" - "&amp;SUM((G=$B32)*(P=AK$8))</f>
        <v>0 - 0</v>
      </c>
      <c r="AL32" s="12" t="str">
        <f t="array" ref="AL32">SUM((G=AL$8)*(P=$B32))&amp;" - "&amp;SUM((G=$B32)*(P=AL$8))</f>
        <v>0 - 0</v>
      </c>
      <c r="AM32" s="12" t="str">
        <f t="array" ref="AM32">SUM((G=AM$8)*(P=$B32))&amp;" - "&amp;SUM((G=$B32)*(P=AM$8))</f>
        <v>0 - 0</v>
      </c>
      <c r="AN32" s="12" t="str">
        <f t="array" ref="AN32">SUM((G=AN$8)*(P=$B32))&amp;" - "&amp;SUM((G=$B32)*(P=AN$8))</f>
        <v>0 - 0</v>
      </c>
      <c r="AO32" s="12" t="str">
        <f t="array" ref="AO32">SUM((G=AO$8)*(P=$B32))&amp;" - "&amp;SUM((G=$B32)*(P=AO$8))</f>
        <v>0 - 0</v>
      </c>
      <c r="AP32" s="12" t="str">
        <f t="array" ref="AP32">SUM((G=AP$8)*(P=$B32))&amp;" - "&amp;SUM((G=$B32)*(P=AP$8))</f>
        <v>0 - 0</v>
      </c>
      <c r="AQ32" s="12" t="str">
        <f t="array" ref="AQ32">SUM((G=AQ$8)*(P=$B32))&amp;" - "&amp;SUM((G=$B32)*(P=AQ$8))</f>
        <v>0 - 0</v>
      </c>
      <c r="AR32" s="12" t="str">
        <f t="array" ref="AR32">SUM((G=AR$8)*(P=$B32))&amp;" - "&amp;SUM((G=$B32)*(P=AR$8))</f>
        <v>0 - 0</v>
      </c>
      <c r="AS32" s="12" t="str">
        <f t="array" ref="AS32">SUM((G=AS$8)*(P=$B32))&amp;" - "&amp;SUM((G=$B32)*(P=AS$8))</f>
        <v>0 - 0</v>
      </c>
      <c r="AT32" s="12" t="str">
        <f t="array" ref="AT32">SUM((G=AT$8)*(P=$B32))&amp;" - "&amp;SUM((G=$B32)*(P=AT$8))</f>
        <v>0 - 0</v>
      </c>
      <c r="AU32" s="12" t="str">
        <f t="array" ref="AU32">SUM((G=AU$8)*(P=$B32))&amp;" - "&amp;SUM((G=$B32)*(P=AU$8))</f>
        <v>0 - 0</v>
      </c>
      <c r="AV32" s="12" t="str">
        <f t="array" ref="AV32">SUM((G=AV$8)*(P=$B32))&amp;" - "&amp;SUM((G=$B32)*(P=AV$8))</f>
        <v>0 - 0</v>
      </c>
      <c r="AW32" s="12" t="str">
        <f t="array" ref="AW32">SUM((G=AW$8)*(P=$B32))&amp;" - "&amp;SUM((G=$B32)*(P=AW$8))</f>
        <v>0 - 0</v>
      </c>
      <c r="AX32" s="12" t="str">
        <f t="array" ref="AX32">SUM((G=AX$8)*(P=$B32))&amp;" - "&amp;SUM((G=$B32)*(P=AX$8))</f>
        <v>0 - 0</v>
      </c>
      <c r="AY32" s="12" t="str">
        <f t="array" ref="AY32">SUM((G=AY$8)*(P=$B32))&amp;" - "&amp;SUM((G=$B32)*(P=AY$8))</f>
        <v>0 - 0</v>
      </c>
      <c r="AZ32" s="12" t="str">
        <f t="array" ref="AZ32">SUM((G=AZ$8)*(P=$B32))&amp;" - "&amp;SUM((G=$B32)*(P=AZ$8))</f>
        <v>0 - 0</v>
      </c>
      <c r="BA32" s="12" t="str">
        <f t="array" ref="BA32">SUM((G=BA$8)*(P=$B32))&amp;" - "&amp;SUM((G=$B32)*(P=BA$8))</f>
        <v>0 - 0</v>
      </c>
      <c r="BB32" s="12" t="str">
        <f t="array" ref="BB32">SUM((G=BB$8)*(P=$B32))&amp;" - "&amp;SUM((G=$B32)*(P=BB$8))</f>
        <v>0 - 0</v>
      </c>
      <c r="BC32" s="12" t="str">
        <f t="array" ref="BC32">SUM((G=BC$8)*(P=$B32))&amp;" - "&amp;SUM((G=$B32)*(P=BC$8))</f>
        <v>0 - 0</v>
      </c>
      <c r="BD32" s="12" t="str">
        <f t="array" ref="BD32">SUM((G=BD$8)*(P=$B32))&amp;" - "&amp;SUM((G=$B32)*(P=BD$8))</f>
        <v>0 - 0</v>
      </c>
      <c r="BE32" s="12" t="str">
        <f t="array" ref="BE32">SUM((G=BE$8)*(P=$B32))&amp;" - "&amp;SUM((G=$B32)*(P=BE$8))</f>
        <v>0 - 0</v>
      </c>
      <c r="BF32" s="12" t="str">
        <f t="array" ref="BF32">SUM((G=BF$8)*(P=$B32))&amp;" - "&amp;SUM((G=$B32)*(P=BF$8))</f>
        <v>0 - 0</v>
      </c>
      <c r="BG32" s="12" t="str">
        <f t="array" ref="BG32">SUM((G=BG$8)*(P=$B32))&amp;" - "&amp;SUM((G=$B32)*(P=BG$8))</f>
        <v>0 - 0</v>
      </c>
      <c r="BH32" s="25" t="str">
        <f t="array" ref="BH32">SUM((G=BH$8)*(P=$B32))&amp;" - "&amp;SUM((G=$B32)*(P=BH$8))</f>
        <v>0 - 0</v>
      </c>
      <c r="BI32" s="25" t="str">
        <f t="array" ref="BI32">SUM((G=BI$8)*(P=$B32))&amp;" - "&amp;SUM((G=$B32)*(P=BI$8))</f>
        <v>0 - 0</v>
      </c>
      <c r="BJ32" s="21" t="str">
        <f t="shared" si="1"/>
        <v>GEOFFROY</v>
      </c>
      <c r="BK32" s="16"/>
    </row>
    <row r="33" spans="2:63" ht="11.1" customHeight="1" x14ac:dyDescent="0.2">
      <c r="B33" s="21" t="s">
        <v>170</v>
      </c>
      <c r="C33" s="13" t="str">
        <f t="array" ref="C33">SUM((G=C$8)*(P=$B33))&amp;" - "&amp;SUM((G=$B33)*(P=C$8))</f>
        <v>0 - 1</v>
      </c>
      <c r="D33" s="35" t="str">
        <f t="array" ref="D33">SUM((G=D$8)*(P=$B33))&amp;" - "&amp;SUM((G=$B33)*(P=D$8))</f>
        <v>0 - 0</v>
      </c>
      <c r="E33" s="35" t="str">
        <f t="array" ref="E33">SUM((G=E$8)*(P=$B33))&amp;" - "&amp;SUM((G=$B33)*(P=E$8))</f>
        <v>0 - 0</v>
      </c>
      <c r="F33" s="12" t="str">
        <f t="array" ref="F33">SUM((G=F$8)*(P=$B33))&amp;" - "&amp;SUM((G=$B33)*(P=F$8))</f>
        <v>1 - 0</v>
      </c>
      <c r="G33" s="12" t="str">
        <f t="array" ref="G33">SUM((G=G$8)*(P=$B33))&amp;" - "&amp;SUM((G=$B33)*(P=G$8))</f>
        <v>1 - 0</v>
      </c>
      <c r="H33" s="12" t="str">
        <f t="array" ref="H33">SUM((G=H$8)*(P=$B33))&amp;" - "&amp;SUM((G=$B33)*(P=H$8))</f>
        <v>0 - 0</v>
      </c>
      <c r="I33" s="12" t="str">
        <f t="array" ref="I33">SUM((G=I$8)*(P=$B33))&amp;" - "&amp;SUM((G=$B33)*(P=I$8))</f>
        <v>0 - 1</v>
      </c>
      <c r="J33" s="12" t="str">
        <f t="array" ref="J33">SUM((G=J$8)*(P=$B33))&amp;" - "&amp;SUM((G=$B33)*(P=J$8))</f>
        <v>0 - 0</v>
      </c>
      <c r="K33" s="12" t="str">
        <f t="array" ref="K33">SUM((G=K$8)*(P=$B33))&amp;" - "&amp;SUM((G=$B33)*(P=K$8))</f>
        <v>0 - 0</v>
      </c>
      <c r="L33" s="12" t="str">
        <f t="array" ref="L33">SUM((G=L$8)*(P=$B33))&amp;" - "&amp;SUM((G=$B33)*(P=L$8))</f>
        <v>0 - 1</v>
      </c>
      <c r="M33" s="12" t="str">
        <f t="array" ref="M33">SUM((G=M$8)*(P=$B33))&amp;" - "&amp;SUM((G=$B33)*(P=M$8))</f>
        <v>0 - 1</v>
      </c>
      <c r="N33" s="12" t="str">
        <f t="array" ref="N33">SUM((G=N$8)*(P=$B33))&amp;" - "&amp;SUM((G=$B33)*(P=N$8))</f>
        <v>0 - 0</v>
      </c>
      <c r="O33" s="12" t="str">
        <f t="array" ref="O33">SUM((G=O$8)*(P=$B33))&amp;" - "&amp;SUM((G=$B33)*(P=O$8))</f>
        <v>0 - 0</v>
      </c>
      <c r="P33" s="12" t="str">
        <f t="array" ref="P33">SUM((G=P$8)*(P=$B33))&amp;" - "&amp;SUM((G=$B33)*(P=P$8))</f>
        <v>0 - 0</v>
      </c>
      <c r="Q33" s="12" t="str">
        <f t="array" ref="Q33">SUM((G=Q$8)*(P=$B33))&amp;" - "&amp;SUM((G=$B33)*(P=Q$8))</f>
        <v>0 - 0</v>
      </c>
      <c r="R33" s="12" t="str">
        <f t="array" ref="R33">SUM((G=R$8)*(P=$B33))&amp;" - "&amp;SUM((G=$B33)*(P=R$8))</f>
        <v>1 - 0</v>
      </c>
      <c r="S33" s="12" t="str">
        <f t="array" ref="S33">SUM((G=S$8)*(P=$B33))&amp;" - "&amp;SUM((G=$B33)*(P=S$8))</f>
        <v>0 - 0</v>
      </c>
      <c r="T33" s="12" t="str">
        <f t="array" ref="T33">SUM((G=T$8)*(P=$B33))&amp;" - "&amp;SUM((G=$B33)*(P=T$8))</f>
        <v>0 - 0</v>
      </c>
      <c r="U33" s="12" t="str">
        <f t="array" ref="U33">SUM((G=U$8)*(P=$B33))&amp;" - "&amp;SUM((G=$B33)*(P=U$8))</f>
        <v>2 - 0</v>
      </c>
      <c r="V33" s="12" t="str">
        <f t="array" ref="V33">SUM((G=V$8)*(P=$B33))&amp;" - "&amp;SUM((G=$B33)*(P=V$8))</f>
        <v>0 - 0</v>
      </c>
      <c r="W33" s="12" t="str">
        <f t="array" ref="W33">SUM((G=W$8)*(P=$B33))&amp;" - "&amp;SUM((G=$B33)*(P=W$8))</f>
        <v>0 - 0</v>
      </c>
      <c r="X33" s="12" t="str">
        <f t="array" ref="X33">SUM((G=X$8)*(P=$B33))&amp;" - "&amp;SUM((G=$B33)*(P=X$8))</f>
        <v>1 - 1</v>
      </c>
      <c r="Y33" s="12" t="str">
        <f t="array" ref="Y33">SUM((G=Y$8)*(P=$B33))&amp;" - "&amp;SUM((G=$B33)*(P=Y$8))</f>
        <v>0 - 0</v>
      </c>
      <c r="Z33" s="12" t="str">
        <f t="array" ref="Z33">SUM((G=Z$8)*(P=$B33))&amp;" - "&amp;SUM((G=$B33)*(P=Z$8))</f>
        <v>0 - 0</v>
      </c>
      <c r="AA33" s="12" t="str">
        <f t="array" ref="AA33">SUM((G=AA$8)*(P=$B33))&amp;" - "&amp;SUM((G=$B33)*(P=AA$8))</f>
        <v>0 - 0</v>
      </c>
      <c r="AB33" s="12" t="str">
        <f t="array" ref="AB33">SUM((G=AB$8)*(P=$B33))&amp;" - "&amp;SUM((G=$B33)*(P=AB$8))</f>
        <v>0 - 0</v>
      </c>
      <c r="AC33" s="12" t="str">
        <f t="array" ref="AC33">SUM((G=AC$8)*(P=$B33))&amp;" - "&amp;SUM((G=$B33)*(P=AC$8))</f>
        <v>0 - 0</v>
      </c>
      <c r="AD33" s="12" t="str">
        <f t="array" ref="AD33">SUM((G=AD$8)*(P=$B33))&amp;" - "&amp;SUM((G=$B33)*(P=AD$8))</f>
        <v>0 - 0</v>
      </c>
      <c r="AE33" s="12" t="str">
        <f t="array" ref="AE33">SUM((G=AE$8)*(P=$B33))&amp;" - "&amp;SUM((G=$B33)*(P=AE$8))</f>
        <v>0 - 0</v>
      </c>
      <c r="AF33" s="12" t="str">
        <f t="array" ref="AF33">SUM((G=AF$8)*(P=$B33))&amp;" - "&amp;SUM((G=$B33)*(P=AF$8))</f>
        <v>0 - 0</v>
      </c>
      <c r="AG33" s="12" t="str">
        <f t="array" ref="AG33">SUM((G=AG$8)*(P=$B33))&amp;" - "&amp;SUM((G=$B33)*(P=AG$8))</f>
        <v>0 - 1</v>
      </c>
      <c r="AH33" s="12" t="str">
        <f t="array" ref="AH33">SUM((G=AH$8)*(P=$B33))&amp;" - "&amp;SUM((G=$B33)*(P=AH$8))</f>
        <v>0 - 0</v>
      </c>
      <c r="AI33" s="12" t="str">
        <f t="array" ref="AI33">SUM((G=AI$8)*(P=$B33))&amp;" - "&amp;SUM((G=$B33)*(P=AI$8))</f>
        <v>0 - 0</v>
      </c>
      <c r="AJ33" s="12" t="str">
        <f t="array" ref="AJ33">SUM((G=AJ$8)*(P=$B33))&amp;" - "&amp;SUM((G=$B33)*(P=AJ$8))</f>
        <v>0 - 0</v>
      </c>
      <c r="AK33" s="12" t="str">
        <f t="array" ref="AK33">SUM((G=AK$8)*(P=$B33))&amp;" - "&amp;SUM((G=$B33)*(P=AK$8))</f>
        <v>2 - 1</v>
      </c>
      <c r="AL33" s="12" t="str">
        <f t="array" ref="AL33">SUM((G=AL$8)*(P=$B33))&amp;" - "&amp;SUM((G=$B33)*(P=AL$8))</f>
        <v>0 - 0</v>
      </c>
      <c r="AM33" s="12" t="str">
        <f t="array" ref="AM33">SUM((G=AM$8)*(P=$B33))&amp;" - "&amp;SUM((G=$B33)*(P=AM$8))</f>
        <v>0 - 0</v>
      </c>
      <c r="AN33" s="12" t="str">
        <f t="array" ref="AN33">SUM((G=AN$8)*(P=$B33))&amp;" - "&amp;SUM((G=$B33)*(P=AN$8))</f>
        <v>0 - 0</v>
      </c>
      <c r="AO33" s="12" t="str">
        <f t="array" ref="AO33">SUM((G=AO$8)*(P=$B33))&amp;" - "&amp;SUM((G=$B33)*(P=AO$8))</f>
        <v>0 - 0</v>
      </c>
      <c r="AP33" s="12" t="str">
        <f t="array" ref="AP33">SUM((G=AP$8)*(P=$B33))&amp;" - "&amp;SUM((G=$B33)*(P=AP$8))</f>
        <v>1 - 0</v>
      </c>
      <c r="AQ33" s="12" t="str">
        <f t="array" ref="AQ33">SUM((G=AQ$8)*(P=$B33))&amp;" - "&amp;SUM((G=$B33)*(P=AQ$8))</f>
        <v>0 - 0</v>
      </c>
      <c r="AR33" s="12" t="str">
        <f t="array" ref="AR33">SUM((G=AR$8)*(P=$B33))&amp;" - "&amp;SUM((G=$B33)*(P=AR$8))</f>
        <v>0 - 0</v>
      </c>
      <c r="AS33" s="12" t="str">
        <f t="array" ref="AS33">SUM((G=AS$8)*(P=$B33))&amp;" - "&amp;SUM((G=$B33)*(P=AS$8))</f>
        <v>0 - 0</v>
      </c>
      <c r="AT33" s="12" t="str">
        <f t="array" ref="AT33">SUM((G=AT$8)*(P=$B33))&amp;" - "&amp;SUM((G=$B33)*(P=AT$8))</f>
        <v>1 - 2</v>
      </c>
      <c r="AU33" s="12" t="str">
        <f t="array" ref="AU33">SUM((G=AU$8)*(P=$B33))&amp;" - "&amp;SUM((G=$B33)*(P=AU$8))</f>
        <v>0 - 0</v>
      </c>
      <c r="AV33" s="12" t="str">
        <f t="array" ref="AV33">SUM((G=AV$8)*(P=$B33))&amp;" - "&amp;SUM((G=$B33)*(P=AV$8))</f>
        <v>0 - 0</v>
      </c>
      <c r="AW33" s="12" t="str">
        <f t="array" ref="AW33">SUM((G=AW$8)*(P=$B33))&amp;" - "&amp;SUM((G=$B33)*(P=AW$8))</f>
        <v>0 - 0</v>
      </c>
      <c r="AX33" s="12" t="str">
        <f t="array" ref="AX33">SUM((G=AX$8)*(P=$B33))&amp;" - "&amp;SUM((G=$B33)*(P=AX$8))</f>
        <v>1 - 0</v>
      </c>
      <c r="AY33" s="12" t="str">
        <f t="array" ref="AY33">SUM((G=AY$8)*(P=$B33))&amp;" - "&amp;SUM((G=$B33)*(P=AY$8))</f>
        <v>0 - 0</v>
      </c>
      <c r="AZ33" s="12" t="str">
        <f t="array" ref="AZ33">SUM((G=AZ$8)*(P=$B33))&amp;" - "&amp;SUM((G=$B33)*(P=AZ$8))</f>
        <v>2 - 0</v>
      </c>
      <c r="BA33" s="12" t="str">
        <f t="array" ref="BA33">SUM((G=BA$8)*(P=$B33))&amp;" - "&amp;SUM((G=$B33)*(P=BA$8))</f>
        <v>0 - 2</v>
      </c>
      <c r="BB33" s="12" t="str">
        <f t="array" ref="BB33">SUM((G=BB$8)*(P=$B33))&amp;" - "&amp;SUM((G=$B33)*(P=BB$8))</f>
        <v>0 - 0</v>
      </c>
      <c r="BC33" s="12" t="str">
        <f t="array" ref="BC33">SUM((G=BC$8)*(P=$B33))&amp;" - "&amp;SUM((G=$B33)*(P=BC$8))</f>
        <v>0 - 0</v>
      </c>
      <c r="BD33" s="12" t="str">
        <f t="array" ref="BD33">SUM((G=BD$8)*(P=$B33))&amp;" - "&amp;SUM((G=$B33)*(P=BD$8))</f>
        <v>1 - 0</v>
      </c>
      <c r="BE33" s="12" t="str">
        <f t="array" ref="BE33">SUM((G=BE$8)*(P=$B33))&amp;" - "&amp;SUM((G=$B33)*(P=BE$8))</f>
        <v>0 - 0</v>
      </c>
      <c r="BF33" s="12" t="str">
        <f t="array" ref="BF33">SUM((G=BF$8)*(P=$B33))&amp;" - "&amp;SUM((G=$B33)*(P=BF$8))</f>
        <v>0 - 1</v>
      </c>
      <c r="BG33" s="12" t="str">
        <f t="array" ref="BG33">SUM((G=BG$8)*(P=$B33))&amp;" - "&amp;SUM((G=$B33)*(P=BG$8))</f>
        <v>0 - 0</v>
      </c>
      <c r="BH33" s="25" t="str">
        <f t="array" ref="BH33">SUM((G=BH$8)*(P=$B33))&amp;" - "&amp;SUM((G=$B33)*(P=BH$8))</f>
        <v>0 - 0</v>
      </c>
      <c r="BI33" s="25" t="str">
        <f t="array" ref="BI33">SUM((G=BI$8)*(P=$B33))&amp;" - "&amp;SUM((G=$B33)*(P=BI$8))</f>
        <v>0 - 0</v>
      </c>
      <c r="BJ33" s="21" t="str">
        <f t="shared" si="1"/>
        <v>GUICHON</v>
      </c>
      <c r="BK33" s="16"/>
    </row>
    <row r="34" spans="2:63" ht="11.1" customHeight="1" x14ac:dyDescent="0.2">
      <c r="B34" s="22" t="s">
        <v>109</v>
      </c>
      <c r="C34" s="13" t="str">
        <f t="array" ref="C34">SUM((G=C$8)*(P=$B34))&amp;" - "&amp;SUM((G=$B34)*(P=C$8))</f>
        <v>0 - 0</v>
      </c>
      <c r="D34" s="35" t="str">
        <f t="array" ref="D34">SUM((G=D$8)*(P=$B34))&amp;" - "&amp;SUM((G=$B34)*(P=D$8))</f>
        <v>0 - 0</v>
      </c>
      <c r="E34" s="35" t="str">
        <f t="array" ref="E34">SUM((G=E$8)*(P=$B34))&amp;" - "&amp;SUM((G=$B34)*(P=E$8))</f>
        <v>0 - 0</v>
      </c>
      <c r="F34" s="12" t="str">
        <f t="array" ref="F34">SUM((G=F$8)*(P=$B34))&amp;" - "&amp;SUM((G=$B34)*(P=F$8))</f>
        <v>0 - 2</v>
      </c>
      <c r="G34" s="12" t="str">
        <f t="array" ref="G34">SUM((G=G$8)*(P=$B34))&amp;" - "&amp;SUM((G=$B34)*(P=G$8))</f>
        <v>0 - 0</v>
      </c>
      <c r="H34" s="12" t="str">
        <f t="array" ref="H34">SUM((G=H$8)*(P=$B34))&amp;" - "&amp;SUM((G=$B34)*(P=H$8))</f>
        <v>0 - 0</v>
      </c>
      <c r="I34" s="12" t="str">
        <f t="array" ref="I34">SUM((G=I$8)*(P=$B34))&amp;" - "&amp;SUM((G=$B34)*(P=I$8))</f>
        <v>0 - 0</v>
      </c>
      <c r="J34" s="12" t="str">
        <f t="array" ref="J34">SUM((G=J$8)*(P=$B34))&amp;" - "&amp;SUM((G=$B34)*(P=J$8))</f>
        <v>0 - 0</v>
      </c>
      <c r="K34" s="12" t="str">
        <f t="array" ref="K34">SUM((G=K$8)*(P=$B34))&amp;" - "&amp;SUM((G=$B34)*(P=K$8))</f>
        <v>0 - 0</v>
      </c>
      <c r="L34" s="12" t="str">
        <f t="array" ref="L34">SUM((G=L$8)*(P=$B34))&amp;" - "&amp;SUM((G=$B34)*(P=L$8))</f>
        <v>0 - 1</v>
      </c>
      <c r="M34" s="12" t="str">
        <f t="array" ref="M34">SUM((G=M$8)*(P=$B34))&amp;" - "&amp;SUM((G=$B34)*(P=M$8))</f>
        <v>0 - 1</v>
      </c>
      <c r="N34" s="12" t="str">
        <f t="array" ref="N34">SUM((G=N$8)*(P=$B34))&amp;" - "&amp;SUM((G=$B34)*(P=N$8))</f>
        <v>1 - 0</v>
      </c>
      <c r="O34" s="12" t="str">
        <f t="array" ref="O34">SUM((G=O$8)*(P=$B34))&amp;" - "&amp;SUM((G=$B34)*(P=O$8))</f>
        <v>0 - 0</v>
      </c>
      <c r="P34" s="12" t="str">
        <f t="array" ref="P34">SUM((G=P$8)*(P=$B34))&amp;" - "&amp;SUM((G=$B34)*(P=P$8))</f>
        <v>0 - 0</v>
      </c>
      <c r="Q34" s="12" t="str">
        <f t="array" ref="Q34">SUM((G=Q$8)*(P=$B34))&amp;" - "&amp;SUM((G=$B34)*(P=Q$8))</f>
        <v>0 - 0</v>
      </c>
      <c r="R34" s="12" t="str">
        <f t="array" ref="R34">SUM((G=R$8)*(P=$B34))&amp;" - "&amp;SUM((G=$B34)*(P=R$8))</f>
        <v>0 - 0</v>
      </c>
      <c r="S34" s="12" t="str">
        <f t="array" ref="S34">SUM((G=S$8)*(P=$B34))&amp;" - "&amp;SUM((G=$B34)*(P=S$8))</f>
        <v>0 - 1</v>
      </c>
      <c r="T34" s="12" t="str">
        <f t="array" ref="T34">SUM((G=T$8)*(P=$B34))&amp;" - "&amp;SUM((G=$B34)*(P=T$8))</f>
        <v>0 - 0</v>
      </c>
      <c r="U34" s="12" t="str">
        <f t="array" ref="U34">SUM((G=U$8)*(P=$B34))&amp;" - "&amp;SUM((G=$B34)*(P=U$8))</f>
        <v>1 - 2</v>
      </c>
      <c r="V34" s="12" t="str">
        <f t="array" ref="V34">SUM((G=V$8)*(P=$B34))&amp;" - "&amp;SUM((G=$B34)*(P=V$8))</f>
        <v>0 - 0</v>
      </c>
      <c r="W34" s="12" t="str">
        <f t="array" ref="W34">SUM((G=W$8)*(P=$B34))&amp;" - "&amp;SUM((G=$B34)*(P=W$8))</f>
        <v>0 - 0</v>
      </c>
      <c r="X34" s="12" t="str">
        <f t="array" ref="X34">SUM((G=X$8)*(P=$B34))&amp;" - "&amp;SUM((G=$B34)*(P=X$8))</f>
        <v>1 - 0</v>
      </c>
      <c r="Y34" s="12" t="str">
        <f t="array" ref="Y34">SUM((G=Y$8)*(P=$B34))&amp;" - "&amp;SUM((G=$B34)*(P=Y$8))</f>
        <v>0 - 0</v>
      </c>
      <c r="Z34" s="12" t="str">
        <f t="array" ref="Z34">SUM((G=Z$8)*(P=$B34))&amp;" - "&amp;SUM((G=$B34)*(P=Z$8))</f>
        <v>0 - 0</v>
      </c>
      <c r="AA34" s="12" t="str">
        <f t="array" ref="AA34">SUM((G=AA$8)*(P=$B34))&amp;" - "&amp;SUM((G=$B34)*(P=AA$8))</f>
        <v>0 - 0</v>
      </c>
      <c r="AB34" s="12" t="str">
        <f t="array" ref="AB34">SUM((G=AB$8)*(P=$B34))&amp;" - "&amp;SUM((G=$B34)*(P=AB$8))</f>
        <v>0 - 0</v>
      </c>
      <c r="AC34" s="12" t="str">
        <f t="array" ref="AC34">SUM((G=AC$8)*(P=$B34))&amp;" - "&amp;SUM((G=$B34)*(P=AC$8))</f>
        <v>0 - 0</v>
      </c>
      <c r="AD34" s="12" t="str">
        <f t="array" ref="AD34">SUM((G=AD$8)*(P=$B34))&amp;" - "&amp;SUM((G=$B34)*(P=AD$8))</f>
        <v>0 - 0</v>
      </c>
      <c r="AE34" s="12" t="str">
        <f t="array" ref="AE34">SUM((G=AE$8)*(P=$B34))&amp;" - "&amp;SUM((G=$B34)*(P=AE$8))</f>
        <v>0 - 0</v>
      </c>
      <c r="AF34" s="12" t="str">
        <f t="array" ref="AF34">SUM((G=AF$8)*(P=$B34))&amp;" - "&amp;SUM((G=$B34)*(P=AF$8))</f>
        <v>0 - 0</v>
      </c>
      <c r="AG34" s="12" t="str">
        <f t="array" ref="AG34">SUM((G=AG$8)*(P=$B34))&amp;" - "&amp;SUM((G=$B34)*(P=AG$8))</f>
        <v>0 - 0</v>
      </c>
      <c r="AH34" s="12" t="str">
        <f t="array" ref="AH34">SUM((G=AH$8)*(P=$B34))&amp;" - "&amp;SUM((G=$B34)*(P=AH$8))</f>
        <v>0 - 0</v>
      </c>
      <c r="AI34" s="12" t="str">
        <f t="array" ref="AI34">SUM((G=AI$8)*(P=$B34))&amp;" - "&amp;SUM((G=$B34)*(P=AI$8))</f>
        <v>0 - 0</v>
      </c>
      <c r="AJ34" s="12" t="str">
        <f t="array" ref="AJ34">SUM((G=AJ$8)*(P=$B34))&amp;" - "&amp;SUM((G=$B34)*(P=AJ$8))</f>
        <v>0 - 0</v>
      </c>
      <c r="AK34" s="12" t="str">
        <f t="array" ref="AK34">SUM((G=AK$8)*(P=$B34))&amp;" - "&amp;SUM((G=$B34)*(P=AK$8))</f>
        <v>0 - 0</v>
      </c>
      <c r="AL34" s="12" t="str">
        <f t="array" ref="AL34">SUM((G=AL$8)*(P=$B34))&amp;" - "&amp;SUM((G=$B34)*(P=AL$8))</f>
        <v>0 - 0</v>
      </c>
      <c r="AM34" s="12" t="str">
        <f t="array" ref="AM34">SUM((G=AM$8)*(P=$B34))&amp;" - "&amp;SUM((G=$B34)*(P=AM$8))</f>
        <v>0 - 0</v>
      </c>
      <c r="AN34" s="12" t="str">
        <f t="array" ref="AN34">SUM((G=AN$8)*(P=$B34))&amp;" - "&amp;SUM((G=$B34)*(P=AN$8))</f>
        <v>0 - 0</v>
      </c>
      <c r="AO34" s="12" t="str">
        <f t="array" ref="AO34">SUM((G=AO$8)*(P=$B34))&amp;" - "&amp;SUM((G=$B34)*(P=AO$8))</f>
        <v>0 - 0</v>
      </c>
      <c r="AP34" s="12" t="str">
        <f t="array" ref="AP34">SUM((G=AP$8)*(P=$B34))&amp;" - "&amp;SUM((G=$B34)*(P=AP$8))</f>
        <v>0 - 0</v>
      </c>
      <c r="AQ34" s="12" t="str">
        <f t="array" ref="AQ34">SUM((G=AQ$8)*(P=$B34))&amp;" - "&amp;SUM((G=$B34)*(P=AQ$8))</f>
        <v>0 - 0</v>
      </c>
      <c r="AR34" s="12" t="str">
        <f t="array" ref="AR34">SUM((G=AR$8)*(P=$B34))&amp;" - "&amp;SUM((G=$B34)*(P=AR$8))</f>
        <v>0 - 0</v>
      </c>
      <c r="AS34" s="12" t="str">
        <f t="array" ref="AS34">SUM((G=AS$8)*(P=$B34))&amp;" - "&amp;SUM((G=$B34)*(P=AS$8))</f>
        <v>0 - 0</v>
      </c>
      <c r="AT34" s="12" t="str">
        <f t="array" ref="AT34">SUM((G=AT$8)*(P=$B34))&amp;" - "&amp;SUM((G=$B34)*(P=AT$8))</f>
        <v>0 - 0</v>
      </c>
      <c r="AU34" s="12" t="str">
        <f t="array" ref="AU34">SUM((G=AU$8)*(P=$B34))&amp;" - "&amp;SUM((G=$B34)*(P=AU$8))</f>
        <v>0 - 0</v>
      </c>
      <c r="AV34" s="12" t="str">
        <f t="array" ref="AV34">SUM((G=AV$8)*(P=$B34))&amp;" - "&amp;SUM((G=$B34)*(P=AV$8))</f>
        <v>0 - 0</v>
      </c>
      <c r="AW34" s="12" t="str">
        <f t="array" ref="AW34">SUM((G=AW$8)*(P=$B34))&amp;" - "&amp;SUM((G=$B34)*(P=AW$8))</f>
        <v>0 - 0</v>
      </c>
      <c r="AX34" s="12" t="str">
        <f t="array" ref="AX34">SUM((G=AX$8)*(P=$B34))&amp;" - "&amp;SUM((G=$B34)*(P=AX$8))</f>
        <v>0 - 0</v>
      </c>
      <c r="AY34" s="12" t="str">
        <f t="array" ref="AY34">SUM((G=AY$8)*(P=$B34))&amp;" - "&amp;SUM((G=$B34)*(P=AY$8))</f>
        <v>0 - 0</v>
      </c>
      <c r="AZ34" s="12" t="str">
        <f t="array" ref="AZ34">SUM((G=AZ$8)*(P=$B34))&amp;" - "&amp;SUM((G=$B34)*(P=AZ$8))</f>
        <v>0 - 2</v>
      </c>
      <c r="BA34" s="12" t="str">
        <f t="array" ref="BA34">SUM((G=BA$8)*(P=$B34))&amp;" - "&amp;SUM((G=$B34)*(P=BA$8))</f>
        <v>1 - 0</v>
      </c>
      <c r="BB34" s="12" t="str">
        <f t="array" ref="BB34">SUM((G=BB$8)*(P=$B34))&amp;" - "&amp;SUM((G=$B34)*(P=BB$8))</f>
        <v>0 - 1</v>
      </c>
      <c r="BC34" s="12" t="str">
        <f t="array" ref="BC34">SUM((G=BC$8)*(P=$B34))&amp;" - "&amp;SUM((G=$B34)*(P=BC$8))</f>
        <v>0 - 0</v>
      </c>
      <c r="BD34" s="12" t="str">
        <f t="array" ref="BD34">SUM((G=BD$8)*(P=$B34))&amp;" - "&amp;SUM((G=$B34)*(P=BD$8))</f>
        <v>0 - 1</v>
      </c>
      <c r="BE34" s="12" t="str">
        <f t="array" ref="BE34">SUM((G=BE$8)*(P=$B34))&amp;" - "&amp;SUM((G=$B34)*(P=BE$8))</f>
        <v>0 - 0</v>
      </c>
      <c r="BF34" s="12" t="str">
        <f t="array" ref="BF34">SUM((G=BF$8)*(P=$B34))&amp;" - "&amp;SUM((G=$B34)*(P=BF$8))</f>
        <v>0 - 0</v>
      </c>
      <c r="BG34" s="12" t="str">
        <f t="array" ref="BG34">SUM((G=BG$8)*(P=$B34))&amp;" - "&amp;SUM((G=$B34)*(P=BG$8))</f>
        <v>0 - 0</v>
      </c>
      <c r="BH34" s="25" t="str">
        <f t="array" ref="BH34">SUM((G=BH$8)*(P=$B34))&amp;" - "&amp;SUM((G=$B34)*(P=BH$8))</f>
        <v>0 - 0</v>
      </c>
      <c r="BI34" s="25" t="str">
        <f t="array" ref="BI34">SUM((G=BI$8)*(P=$B34))&amp;" - "&amp;SUM((G=$B34)*(P=BI$8))</f>
        <v>0 - 0</v>
      </c>
      <c r="BJ34" s="21" t="str">
        <f t="shared" si="1"/>
        <v>HUGO</v>
      </c>
      <c r="BK34" s="16"/>
    </row>
    <row r="35" spans="2:63" ht="11.1" customHeight="1" x14ac:dyDescent="0.2">
      <c r="B35" s="22" t="s">
        <v>110</v>
      </c>
      <c r="C35" s="13" t="str">
        <f t="array" ref="C35">SUM((G=C$8)*(P=$B35))&amp;" - "&amp;SUM((G=$B35)*(P=C$8))</f>
        <v>0 - 0</v>
      </c>
      <c r="D35" s="35" t="str">
        <f t="array" ref="D35">SUM((G=D$8)*(P=$B35))&amp;" - "&amp;SUM((G=$B35)*(P=D$8))</f>
        <v>0 - 0</v>
      </c>
      <c r="E35" s="35" t="str">
        <f t="array" ref="E35">SUM((G=E$8)*(P=$B35))&amp;" - "&amp;SUM((G=$B35)*(P=E$8))</f>
        <v>0 - 0</v>
      </c>
      <c r="F35" s="12" t="str">
        <f t="array" ref="F35">SUM((G=F$8)*(P=$B35))&amp;" - "&amp;SUM((G=$B35)*(P=F$8))</f>
        <v>0 - 0</v>
      </c>
      <c r="G35" s="12" t="str">
        <f t="array" ref="G35">SUM((G=G$8)*(P=$B35))&amp;" - "&amp;SUM((G=$B35)*(P=G$8))</f>
        <v>0 - 0</v>
      </c>
      <c r="H35" s="12" t="str">
        <f t="array" ref="H35">SUM((G=H$8)*(P=$B35))&amp;" - "&amp;SUM((G=$B35)*(P=H$8))</f>
        <v>0 - 0</v>
      </c>
      <c r="I35" s="12" t="str">
        <f t="array" ref="I35">SUM((G=I$8)*(P=$B35))&amp;" - "&amp;SUM((G=$B35)*(P=I$8))</f>
        <v>0 - 0</v>
      </c>
      <c r="J35" s="12" t="str">
        <f t="array" ref="J35">SUM((G=J$8)*(P=$B35))&amp;" - "&amp;SUM((G=$B35)*(P=J$8))</f>
        <v>0 - 0</v>
      </c>
      <c r="K35" s="12" t="str">
        <f t="array" ref="K35">SUM((G=K$8)*(P=$B35))&amp;" - "&amp;SUM((G=$B35)*(P=K$8))</f>
        <v>0 - 0</v>
      </c>
      <c r="L35" s="12" t="str">
        <f t="array" ref="L35">SUM((G=L$8)*(P=$B35))&amp;" - "&amp;SUM((G=$B35)*(P=L$8))</f>
        <v>0 - 1</v>
      </c>
      <c r="M35" s="12" t="str">
        <f t="array" ref="M35">SUM((G=M$8)*(P=$B35))&amp;" - "&amp;SUM((G=$B35)*(P=M$8))</f>
        <v>0 - 1</v>
      </c>
      <c r="N35" s="12" t="str">
        <f t="array" ref="N35">SUM((G=N$8)*(P=$B35))&amp;" - "&amp;SUM((G=$B35)*(P=N$8))</f>
        <v>0 - 0</v>
      </c>
      <c r="O35" s="12" t="str">
        <f t="array" ref="O35">SUM((G=O$8)*(P=$B35))&amp;" - "&amp;SUM((G=$B35)*(P=O$8))</f>
        <v>0 - 0</v>
      </c>
      <c r="P35" s="12" t="str">
        <f t="array" ref="P35">SUM((G=P$8)*(P=$B35))&amp;" - "&amp;SUM((G=$B35)*(P=P$8))</f>
        <v>0 - 0</v>
      </c>
      <c r="Q35" s="12" t="str">
        <f t="array" ref="Q35">SUM((G=Q$8)*(P=$B35))&amp;" - "&amp;SUM((G=$B35)*(P=Q$8))</f>
        <v>0 - 0</v>
      </c>
      <c r="R35" s="12" t="str">
        <f t="array" ref="R35">SUM((G=R$8)*(P=$B35))&amp;" - "&amp;SUM((G=$B35)*(P=R$8))</f>
        <v>0 - 0</v>
      </c>
      <c r="S35" s="12" t="str">
        <f t="array" ref="S35">SUM((G=S$8)*(P=$B35))&amp;" - "&amp;SUM((G=$B35)*(P=S$8))</f>
        <v>0 - 0</v>
      </c>
      <c r="T35" s="12" t="str">
        <f t="array" ref="T35">SUM((G=T$8)*(P=$B35))&amp;" - "&amp;SUM((G=$B35)*(P=T$8))</f>
        <v>0 - 0</v>
      </c>
      <c r="U35" s="12" t="str">
        <f t="array" ref="U35">SUM((G=U$8)*(P=$B35))&amp;" - "&amp;SUM((G=$B35)*(P=U$8))</f>
        <v>0 - 0</v>
      </c>
      <c r="V35" s="12" t="str">
        <f t="array" ref="V35">SUM((G=V$8)*(P=$B35))&amp;" - "&amp;SUM((G=$B35)*(P=V$8))</f>
        <v>0 - 0</v>
      </c>
      <c r="W35" s="12" t="str">
        <f t="array" ref="W35">SUM((G=W$8)*(P=$B35))&amp;" - "&amp;SUM((G=$B35)*(P=W$8))</f>
        <v>2 - 0</v>
      </c>
      <c r="X35" s="12" t="str">
        <f t="array" ref="X35">SUM((G=X$8)*(P=$B35))&amp;" - "&amp;SUM((G=$B35)*(P=X$8))</f>
        <v>1 - 1</v>
      </c>
      <c r="Y35" s="12" t="str">
        <f t="array" ref="Y35">SUM((G=Y$8)*(P=$B35))&amp;" - "&amp;SUM((G=$B35)*(P=Y$8))</f>
        <v>0 - 0</v>
      </c>
      <c r="Z35" s="12" t="str">
        <f t="array" ref="Z35">SUM((G=Z$8)*(P=$B35))&amp;" - "&amp;SUM((G=$B35)*(P=Z$8))</f>
        <v>0 - 0</v>
      </c>
      <c r="AA35" s="12" t="str">
        <f t="array" ref="AA35">SUM((G=AA$8)*(P=$B35))&amp;" - "&amp;SUM((G=$B35)*(P=AA$8))</f>
        <v>0 - 0</v>
      </c>
      <c r="AB35" s="12" t="str">
        <f t="array" ref="AB35">SUM((G=AB$8)*(P=$B35))&amp;" - "&amp;SUM((G=$B35)*(P=AB$8))</f>
        <v>0 - 0</v>
      </c>
      <c r="AC35" s="12" t="str">
        <f t="array" ref="AC35">SUM((G=AC$8)*(P=$B35))&amp;" - "&amp;SUM((G=$B35)*(P=AC$8))</f>
        <v>0 - 0</v>
      </c>
      <c r="AD35" s="12" t="str">
        <f t="array" ref="AD35">SUM((G=AD$8)*(P=$B35))&amp;" - "&amp;SUM((G=$B35)*(P=AD$8))</f>
        <v>0 - 0</v>
      </c>
      <c r="AE35" s="12" t="str">
        <f t="array" ref="AE35">SUM((G=AE$8)*(P=$B35))&amp;" - "&amp;SUM((G=$B35)*(P=AE$8))</f>
        <v>0 - 0</v>
      </c>
      <c r="AF35" s="12" t="str">
        <f t="array" ref="AF35">SUM((G=AF$8)*(P=$B35))&amp;" - "&amp;SUM((G=$B35)*(P=AF$8))</f>
        <v>0 - 0</v>
      </c>
      <c r="AG35" s="12" t="str">
        <f t="array" ref="AG35">SUM((G=AG$8)*(P=$B35))&amp;" - "&amp;SUM((G=$B35)*(P=AG$8))</f>
        <v>0 - 1</v>
      </c>
      <c r="AH35" s="12" t="str">
        <f t="array" ref="AH35">SUM((G=AH$8)*(P=$B35))&amp;" - "&amp;SUM((G=$B35)*(P=AH$8))</f>
        <v>0 - 0</v>
      </c>
      <c r="AI35" s="12" t="str">
        <f t="array" ref="AI35">SUM((G=AI$8)*(P=$B35))&amp;" - "&amp;SUM((G=$B35)*(P=AI$8))</f>
        <v>0 - 0</v>
      </c>
      <c r="AJ35" s="12" t="str">
        <f t="array" ref="AJ35">SUM((G=AJ$8)*(P=$B35))&amp;" - "&amp;SUM((G=$B35)*(P=AJ$8))</f>
        <v>0 - 0</v>
      </c>
      <c r="AK35" s="12" t="str">
        <f t="array" ref="AK35">SUM((G=AK$8)*(P=$B35))&amp;" - "&amp;SUM((G=$B35)*(P=AK$8))</f>
        <v>0 - 1</v>
      </c>
      <c r="AL35" s="12" t="str">
        <f t="array" ref="AL35">SUM((G=AL$8)*(P=$B35))&amp;" - "&amp;SUM((G=$B35)*(P=AL$8))</f>
        <v>0 - 0</v>
      </c>
      <c r="AM35" s="12" t="str">
        <f t="array" ref="AM35">SUM((G=AM$8)*(P=$B35))&amp;" - "&amp;SUM((G=$B35)*(P=AM$8))</f>
        <v>0 - 0</v>
      </c>
      <c r="AN35" s="12" t="str">
        <f t="array" ref="AN35">SUM((G=AN$8)*(P=$B35))&amp;" - "&amp;SUM((G=$B35)*(P=AN$8))</f>
        <v>0 - 0</v>
      </c>
      <c r="AO35" s="12" t="str">
        <f t="array" ref="AO35">SUM((G=AO$8)*(P=$B35))&amp;" - "&amp;SUM((G=$B35)*(P=AO$8))</f>
        <v>0 - 0</v>
      </c>
      <c r="AP35" s="12" t="str">
        <f t="array" ref="AP35">SUM((G=AP$8)*(P=$B35))&amp;" - "&amp;SUM((G=$B35)*(P=AP$8))</f>
        <v>1 - 0</v>
      </c>
      <c r="AQ35" s="12" t="str">
        <f t="array" ref="AQ35">SUM((G=AQ$8)*(P=$B35))&amp;" - "&amp;SUM((G=$B35)*(P=AQ$8))</f>
        <v>0 - 0</v>
      </c>
      <c r="AR35" s="12" t="str">
        <f t="array" ref="AR35">SUM((G=AR$8)*(P=$B35))&amp;" - "&amp;SUM((G=$B35)*(P=AR$8))</f>
        <v>0 - 0</v>
      </c>
      <c r="AS35" s="12" t="str">
        <f t="array" ref="AS35">SUM((G=AS$8)*(P=$B35))&amp;" - "&amp;SUM((G=$B35)*(P=AS$8))</f>
        <v>0 - 0</v>
      </c>
      <c r="AT35" s="12" t="str">
        <f t="array" ref="AT35">SUM((G=AT$8)*(P=$B35))&amp;" - "&amp;SUM((G=$B35)*(P=AT$8))</f>
        <v>0 - 1</v>
      </c>
      <c r="AU35" s="12" t="str">
        <f t="array" ref="AU35">SUM((G=AU$8)*(P=$B35))&amp;" - "&amp;SUM((G=$B35)*(P=AU$8))</f>
        <v>0 - 0</v>
      </c>
      <c r="AV35" s="12" t="str">
        <f t="array" ref="AV35">SUM((G=AV$8)*(P=$B35))&amp;" - "&amp;SUM((G=$B35)*(P=AV$8))</f>
        <v>0 - 0</v>
      </c>
      <c r="AW35" s="12" t="str">
        <f t="array" ref="AW35">SUM((G=AW$8)*(P=$B35))&amp;" - "&amp;SUM((G=$B35)*(P=AW$8))</f>
        <v>0 - 1</v>
      </c>
      <c r="AX35" s="12" t="str">
        <f t="array" ref="AX35">SUM((G=AX$8)*(P=$B35))&amp;" - "&amp;SUM((G=$B35)*(P=AX$8))</f>
        <v>0 - 0</v>
      </c>
      <c r="AY35" s="12" t="str">
        <f t="array" ref="AY35">SUM((G=AY$8)*(P=$B35))&amp;" - "&amp;SUM((G=$B35)*(P=AY$8))</f>
        <v>0 - 0</v>
      </c>
      <c r="AZ35" s="12" t="str">
        <f t="array" ref="AZ35">SUM((G=AZ$8)*(P=$B35))&amp;" - "&amp;SUM((G=$B35)*(P=AZ$8))</f>
        <v>1 - 0</v>
      </c>
      <c r="BA35" s="12" t="str">
        <f t="array" ref="BA35">SUM((G=BA$8)*(P=$B35))&amp;" - "&amp;SUM((G=$B35)*(P=BA$8))</f>
        <v>0 - 1</v>
      </c>
      <c r="BB35" s="12" t="str">
        <f t="array" ref="BB35">SUM((G=BB$8)*(P=$B35))&amp;" - "&amp;SUM((G=$B35)*(P=BB$8))</f>
        <v>0 - 0</v>
      </c>
      <c r="BC35" s="12" t="str">
        <f t="array" ref="BC35">SUM((G=BC$8)*(P=$B35))&amp;" - "&amp;SUM((G=$B35)*(P=BC$8))</f>
        <v>0 - 0</v>
      </c>
      <c r="BD35" s="12" t="str">
        <f t="array" ref="BD35">SUM((G=BD$8)*(P=$B35))&amp;" - "&amp;SUM((G=$B35)*(P=BD$8))</f>
        <v>0 - 0</v>
      </c>
      <c r="BE35" s="12" t="str">
        <f t="array" ref="BE35">SUM((G=BE$8)*(P=$B35))&amp;" - "&amp;SUM((G=$B35)*(P=BE$8))</f>
        <v>0 - 0</v>
      </c>
      <c r="BF35" s="12" t="str">
        <f t="array" ref="BF35">SUM((G=BF$8)*(P=$B35))&amp;" - "&amp;SUM((G=$B35)*(P=BF$8))</f>
        <v>0 - 0</v>
      </c>
      <c r="BG35" s="12" t="str">
        <f t="array" ref="BG35">SUM((G=BG$8)*(P=$B35))&amp;" - "&amp;SUM((G=$B35)*(P=BG$8))</f>
        <v>0 - 0</v>
      </c>
      <c r="BH35" s="25" t="str">
        <f t="array" ref="BH35">SUM((G=BH$8)*(P=$B35))&amp;" - "&amp;SUM((G=$B35)*(P=BH$8))</f>
        <v>0 - 0</v>
      </c>
      <c r="BI35" s="25" t="str">
        <f t="array" ref="BI35">SUM((G=BI$8)*(P=$B35))&amp;" - "&amp;SUM((G=$B35)*(P=BI$8))</f>
        <v>0 - 0</v>
      </c>
      <c r="BJ35" s="21" t="str">
        <f t="shared" si="1"/>
        <v>ISA</v>
      </c>
      <c r="BK35" s="16"/>
    </row>
    <row r="36" spans="2:63" ht="11.1" customHeight="1" x14ac:dyDescent="0.2">
      <c r="B36" s="22" t="s">
        <v>373</v>
      </c>
      <c r="C36" s="13" t="str">
        <f t="array" ref="C36">SUM((G=C$8)*(P=$B36))&amp;" - "&amp;SUM((G=$B36)*(P=C$8))</f>
        <v>0 - 0</v>
      </c>
      <c r="D36" s="35" t="str">
        <f t="array" ref="D36">SUM((G=D$8)*(P=$B36))&amp;" - "&amp;SUM((G=$B36)*(P=D$8))</f>
        <v>0 - 0</v>
      </c>
      <c r="E36" s="35" t="str">
        <f t="array" ref="E36">SUM((G=E$8)*(P=$B36))&amp;" - "&amp;SUM((G=$B36)*(P=E$8))</f>
        <v>0 - 0</v>
      </c>
      <c r="F36" s="12" t="str">
        <f t="array" ref="F36">SUM((G=F$8)*(P=$B36))&amp;" - "&amp;SUM((G=$B36)*(P=F$8))</f>
        <v>0 - 0</v>
      </c>
      <c r="G36" s="12" t="str">
        <f t="array" ref="G36">SUM((G=G$8)*(P=$B36))&amp;" - "&amp;SUM((G=$B36)*(P=G$8))</f>
        <v>0 - 0</v>
      </c>
      <c r="H36" s="12" t="str">
        <f t="array" ref="H36">SUM((G=H$8)*(P=$B36))&amp;" - "&amp;SUM((G=$B36)*(P=H$8))</f>
        <v>0 - 0</v>
      </c>
      <c r="I36" s="12" t="str">
        <f t="array" ref="I36">SUM((G=I$8)*(P=$B36))&amp;" - "&amp;SUM((G=$B36)*(P=I$8))</f>
        <v>0 - 0</v>
      </c>
      <c r="J36" s="12" t="str">
        <f t="array" ref="J36">SUM((G=J$8)*(P=$B36))&amp;" - "&amp;SUM((G=$B36)*(P=J$8))</f>
        <v>0 - 0</v>
      </c>
      <c r="K36" s="12" t="str">
        <f t="array" ref="K36">SUM((G=K$8)*(P=$B36))&amp;" - "&amp;SUM((G=$B36)*(P=K$8))</f>
        <v>0 - 0</v>
      </c>
      <c r="L36" s="12" t="str">
        <f t="array" ref="L36">SUM((G=L$8)*(P=$B36))&amp;" - "&amp;SUM((G=$B36)*(P=L$8))</f>
        <v>0 - 0</v>
      </c>
      <c r="M36" s="12" t="str">
        <f t="array" ref="M36">SUM((G=M$8)*(P=$B36))&amp;" - "&amp;SUM((G=$B36)*(P=M$8))</f>
        <v>0 - 0</v>
      </c>
      <c r="N36" s="12" t="str">
        <f t="array" ref="N36">SUM((G=N$8)*(P=$B36))&amp;" - "&amp;SUM((G=$B36)*(P=N$8))</f>
        <v>0 - 0</v>
      </c>
      <c r="O36" s="12" t="str">
        <f t="array" ref="O36">SUM((G=O$8)*(P=$B36))&amp;" - "&amp;SUM((G=$B36)*(P=O$8))</f>
        <v>0 - 0</v>
      </c>
      <c r="P36" s="12" t="str">
        <f t="array" ref="P36">SUM((G=P$8)*(P=$B36))&amp;" - "&amp;SUM((G=$B36)*(P=P$8))</f>
        <v>0 - 0</v>
      </c>
      <c r="Q36" s="12" t="str">
        <f t="array" ref="Q36">SUM((G=Q$8)*(P=$B36))&amp;" - "&amp;SUM((G=$B36)*(P=Q$8))</f>
        <v>0 - 0</v>
      </c>
      <c r="R36" s="12" t="str">
        <f t="array" ref="R36">SUM((G=R$8)*(P=$B36))&amp;" - "&amp;SUM((G=$B36)*(P=R$8))</f>
        <v>0 - 0</v>
      </c>
      <c r="S36" s="12" t="str">
        <f t="array" ref="S36">SUM((G=S$8)*(P=$B36))&amp;" - "&amp;SUM((G=$B36)*(P=S$8))</f>
        <v>0 - 0</v>
      </c>
      <c r="T36" s="12" t="str">
        <f t="array" ref="T36">SUM((G=T$8)*(P=$B36))&amp;" - "&amp;SUM((G=$B36)*(P=T$8))</f>
        <v>0 - 0</v>
      </c>
      <c r="U36" s="12" t="str">
        <f t="array" ref="U36">SUM((G=U$8)*(P=$B36))&amp;" - "&amp;SUM((G=$B36)*(P=U$8))</f>
        <v>0 - 0</v>
      </c>
      <c r="V36" s="12" t="str">
        <f t="array" ref="V36">SUM((G=V$8)*(P=$B36))&amp;" - "&amp;SUM((G=$B36)*(P=V$8))</f>
        <v>0 - 0</v>
      </c>
      <c r="W36" s="12" t="str">
        <f t="array" ref="W36">SUM((G=W$8)*(P=$B36))&amp;" - "&amp;SUM((G=$B36)*(P=W$8))</f>
        <v>0 - 0</v>
      </c>
      <c r="X36" s="12" t="str">
        <f t="array" ref="X36">SUM((G=X$8)*(P=$B36))&amp;" - "&amp;SUM((G=$B36)*(P=X$8))</f>
        <v>0 - 0</v>
      </c>
      <c r="Y36" s="12" t="str">
        <f t="array" ref="Y36">SUM((G=Y$8)*(P=$B36))&amp;" - "&amp;SUM((G=$B36)*(P=Y$8))</f>
        <v>0 - 0</v>
      </c>
      <c r="Z36" s="12" t="str">
        <f t="array" ref="Z36">SUM((G=Z$8)*(P=$B36))&amp;" - "&amp;SUM((G=$B36)*(P=Z$8))</f>
        <v>0 - 0</v>
      </c>
      <c r="AA36" s="12" t="str">
        <f t="array" ref="AA36">SUM((G=AA$8)*(P=$B36))&amp;" - "&amp;SUM((G=$B36)*(P=AA$8))</f>
        <v>0 - 0</v>
      </c>
      <c r="AB36" s="12" t="str">
        <f t="array" ref="AB36">SUM((G=AB$8)*(P=$B36))&amp;" - "&amp;SUM((G=$B36)*(P=AB$8))</f>
        <v>0 - 0</v>
      </c>
      <c r="AC36" s="12" t="str">
        <f t="array" ref="AC36">SUM((G=AC$8)*(P=$B36))&amp;" - "&amp;SUM((G=$B36)*(P=AC$8))</f>
        <v>0 - 0</v>
      </c>
      <c r="AD36" s="12" t="str">
        <f t="array" ref="AD36">SUM((G=AD$8)*(P=$B36))&amp;" - "&amp;SUM((G=$B36)*(P=AD$8))</f>
        <v>0 - 0</v>
      </c>
      <c r="AE36" s="12" t="str">
        <f t="array" ref="AE36">SUM((G=AE$8)*(P=$B36))&amp;" - "&amp;SUM((G=$B36)*(P=AE$8))</f>
        <v>0 - 0</v>
      </c>
      <c r="AF36" s="12" t="str">
        <f t="array" ref="AF36">SUM((G=AF$8)*(P=$B36))&amp;" - "&amp;SUM((G=$B36)*(P=AF$8))</f>
        <v>0 - 0</v>
      </c>
      <c r="AG36" s="12" t="str">
        <f t="array" ref="AG36">SUM((G=AG$8)*(P=$B36))&amp;" - "&amp;SUM((G=$B36)*(P=AG$8))</f>
        <v>1 - 0</v>
      </c>
      <c r="AH36" s="12" t="str">
        <f t="array" ref="AH36">SUM((G=AH$8)*(P=$B36))&amp;" - "&amp;SUM((G=$B36)*(P=AH$8))</f>
        <v>0 - 0</v>
      </c>
      <c r="AI36" s="12" t="str">
        <f t="array" ref="AI36">SUM((G=AI$8)*(P=$B36))&amp;" - "&amp;SUM((G=$B36)*(P=AI$8))</f>
        <v>0 - 0</v>
      </c>
      <c r="AJ36" s="12" t="str">
        <f t="array" ref="AJ36">SUM((G=AJ$8)*(P=$B36))&amp;" - "&amp;SUM((G=$B36)*(P=AJ$8))</f>
        <v>0 - 0</v>
      </c>
      <c r="AK36" s="12" t="str">
        <f t="array" ref="AK36">SUM((G=AK$8)*(P=$B36))&amp;" - "&amp;SUM((G=$B36)*(P=AK$8))</f>
        <v>0 - 0</v>
      </c>
      <c r="AL36" s="12" t="str">
        <f t="array" ref="AL36">SUM((G=AL$8)*(P=$B36))&amp;" - "&amp;SUM((G=$B36)*(P=AL$8))</f>
        <v>0 - 0</v>
      </c>
      <c r="AM36" s="12" t="str">
        <f t="array" ref="AM36">SUM((G=AM$8)*(P=$B36))&amp;" - "&amp;SUM((G=$B36)*(P=AM$8))</f>
        <v>0 - 0</v>
      </c>
      <c r="AN36" s="12" t="str">
        <f t="array" ref="AN36">SUM((G=AN$8)*(P=$B36))&amp;" - "&amp;SUM((G=$B36)*(P=AN$8))</f>
        <v>0 - 0</v>
      </c>
      <c r="AO36" s="12" t="str">
        <f t="array" ref="AO36">SUM((G=AO$8)*(P=$B36))&amp;" - "&amp;SUM((G=$B36)*(P=AO$8))</f>
        <v>0 - 0</v>
      </c>
      <c r="AP36" s="12" t="str">
        <f t="array" ref="AP36">SUM((G=AP$8)*(P=$B36))&amp;" - "&amp;SUM((G=$B36)*(P=AP$8))</f>
        <v>0 - 0</v>
      </c>
      <c r="AQ36" s="12" t="str">
        <f t="array" ref="AQ36">SUM((G=AQ$8)*(P=$B36))&amp;" - "&amp;SUM((G=$B36)*(P=AQ$8))</f>
        <v>0 - 0</v>
      </c>
      <c r="AR36" s="12" t="str">
        <f t="array" ref="AR36">SUM((G=AR$8)*(P=$B36))&amp;" - "&amp;SUM((G=$B36)*(P=AR$8))</f>
        <v>0 - 0</v>
      </c>
      <c r="AS36" s="12" t="str">
        <f t="array" ref="AS36">SUM((G=AS$8)*(P=$B36))&amp;" - "&amp;SUM((G=$B36)*(P=AS$8))</f>
        <v>0 - 0</v>
      </c>
      <c r="AT36" s="12" t="str">
        <f t="array" ref="AT36">SUM((G=AT$8)*(P=$B36))&amp;" - "&amp;SUM((G=$B36)*(P=AT$8))</f>
        <v>0 - 0</v>
      </c>
      <c r="AU36" s="12" t="str">
        <f t="array" ref="AU36">SUM((G=AU$8)*(P=$B36))&amp;" - "&amp;SUM((G=$B36)*(P=AU$8))</f>
        <v>0 - 0</v>
      </c>
      <c r="AV36" s="12" t="str">
        <f t="array" ref="AV36">SUM((G=AV$8)*(P=$B36))&amp;" - "&amp;SUM((G=$B36)*(P=AV$8))</f>
        <v>0 - 0</v>
      </c>
      <c r="AW36" s="12" t="str">
        <f t="array" ref="AW36">SUM((G=AW$8)*(P=$B36))&amp;" - "&amp;SUM((G=$B36)*(P=AW$8))</f>
        <v>0 - 0</v>
      </c>
      <c r="AX36" s="12" t="str">
        <f t="array" ref="AX36">SUM((G=AX$8)*(P=$B36))&amp;" - "&amp;SUM((G=$B36)*(P=AX$8))</f>
        <v>0 - 0</v>
      </c>
      <c r="AY36" s="12" t="str">
        <f t="array" ref="AY36">SUM((G=AY$8)*(P=$B36))&amp;" - "&amp;SUM((G=$B36)*(P=AY$8))</f>
        <v>0 - 0</v>
      </c>
      <c r="AZ36" s="12" t="str">
        <f t="array" ref="AZ36">SUM((G=AZ$8)*(P=$B36))&amp;" - "&amp;SUM((G=$B36)*(P=AZ$8))</f>
        <v>0 - 0</v>
      </c>
      <c r="BA36" s="12" t="str">
        <f t="array" ref="BA36">SUM((G=BA$8)*(P=$B36))&amp;" - "&amp;SUM((G=$B36)*(P=BA$8))</f>
        <v>0 - 0</v>
      </c>
      <c r="BB36" s="12" t="str">
        <f t="array" ref="BB36">SUM((G=BB$8)*(P=$B36))&amp;" - "&amp;SUM((G=$B36)*(P=BB$8))</f>
        <v>0 - 0</v>
      </c>
      <c r="BC36" s="12" t="str">
        <f t="array" ref="BC36">SUM((G=BC$8)*(P=$B36))&amp;" - "&amp;SUM((G=$B36)*(P=BC$8))</f>
        <v>0 - 0</v>
      </c>
      <c r="BD36" s="12" t="str">
        <f t="array" ref="BD36">SUM((G=BD$8)*(P=$B36))&amp;" - "&amp;SUM((G=$B36)*(P=BD$8))</f>
        <v>0 - 0</v>
      </c>
      <c r="BE36" s="12" t="str">
        <f t="array" ref="BE36">SUM((G=BE$8)*(P=$B36))&amp;" - "&amp;SUM((G=$B36)*(P=BE$8))</f>
        <v>0 - 0</v>
      </c>
      <c r="BF36" s="12" t="str">
        <f t="array" ref="BF36">SUM((G=BF$8)*(P=$B36))&amp;" - "&amp;SUM((G=$B36)*(P=BF$8))</f>
        <v>0 - 0</v>
      </c>
      <c r="BG36" s="12" t="str">
        <f t="array" ref="BG36">SUM((G=BG$8)*(P=$B36))&amp;" - "&amp;SUM((G=$B36)*(P=BG$8))</f>
        <v>0 - 0</v>
      </c>
      <c r="BH36" s="25" t="str">
        <f t="array" ref="BH36">SUM((G=BH$8)*(P=$B36))&amp;" - "&amp;SUM((G=$B36)*(P=BH$8))</f>
        <v>0 - 0</v>
      </c>
      <c r="BI36" s="25" t="str">
        <f t="array" ref="BI36">SUM((G=BI$8)*(P=$B36))&amp;" - "&amp;SUM((G=$B36)*(P=BI$8))</f>
        <v>0 - 0</v>
      </c>
      <c r="BJ36" s="21" t="str">
        <f t="shared" si="1"/>
        <v>JEAN-BAPTISTE</v>
      </c>
      <c r="BK36" s="16"/>
    </row>
    <row r="37" spans="2:63" ht="11.1" customHeight="1" x14ac:dyDescent="0.2">
      <c r="B37" s="22" t="s">
        <v>231</v>
      </c>
      <c r="C37" s="13" t="str">
        <f t="array" ref="C37">SUM((G=C$8)*(P=$B37))&amp;" - "&amp;SUM((G=$B37)*(P=C$8))</f>
        <v>0 - 0</v>
      </c>
      <c r="D37" s="35" t="str">
        <f t="array" ref="D37">SUM((G=D$8)*(P=$B37))&amp;" - "&amp;SUM((G=$B37)*(P=D$8))</f>
        <v>0 - 0</v>
      </c>
      <c r="E37" s="35" t="str">
        <f t="array" ref="E37">SUM((G=E$8)*(P=$B37))&amp;" - "&amp;SUM((G=$B37)*(P=E$8))</f>
        <v>0 - 0</v>
      </c>
      <c r="F37" s="12" t="str">
        <f t="array" ref="F37">SUM((G=F$8)*(P=$B37))&amp;" - "&amp;SUM((G=$B37)*(P=F$8))</f>
        <v>0 - 0</v>
      </c>
      <c r="G37" s="12" t="str">
        <f t="array" ref="G37">SUM((G=G$8)*(P=$B37))&amp;" - "&amp;SUM((G=$B37)*(P=G$8))</f>
        <v>0 - 0</v>
      </c>
      <c r="H37" s="12" t="str">
        <f t="array" ref="H37">SUM((G=H$8)*(P=$B37))&amp;" - "&amp;SUM((G=$B37)*(P=H$8))</f>
        <v>0 - 0</v>
      </c>
      <c r="I37" s="12" t="str">
        <f t="array" ref="I37">SUM((G=I$8)*(P=$B37))&amp;" - "&amp;SUM((G=$B37)*(P=I$8))</f>
        <v>0 - 0</v>
      </c>
      <c r="J37" s="12" t="str">
        <f t="array" ref="J37">SUM((G=J$8)*(P=$B37))&amp;" - "&amp;SUM((G=$B37)*(P=J$8))</f>
        <v>0 - 0</v>
      </c>
      <c r="K37" s="12" t="str">
        <f t="array" ref="K37">SUM((G=K$8)*(P=$B37))&amp;" - "&amp;SUM((G=$B37)*(P=K$8))</f>
        <v>0 - 0</v>
      </c>
      <c r="L37" s="12" t="str">
        <f t="array" ref="L37">SUM((G=L$8)*(P=$B37))&amp;" - "&amp;SUM((G=$B37)*(P=L$8))</f>
        <v>0 - 0</v>
      </c>
      <c r="M37" s="12" t="str">
        <f t="array" ref="M37">SUM((G=M$8)*(P=$B37))&amp;" - "&amp;SUM((G=$B37)*(P=M$8))</f>
        <v>0 - 0</v>
      </c>
      <c r="N37" s="12" t="str">
        <f t="array" ref="N37">SUM((G=N$8)*(P=$B37))&amp;" - "&amp;SUM((G=$B37)*(P=N$8))</f>
        <v>0 - 0</v>
      </c>
      <c r="O37" s="12" t="str">
        <f t="array" ref="O37">SUM((G=O$8)*(P=$B37))&amp;" - "&amp;SUM((G=$B37)*(P=O$8))</f>
        <v>0 - 0</v>
      </c>
      <c r="P37" s="12" t="str">
        <f t="array" ref="P37">SUM((G=P$8)*(P=$B37))&amp;" - "&amp;SUM((G=$B37)*(P=P$8))</f>
        <v>0 - 0</v>
      </c>
      <c r="Q37" s="12" t="str">
        <f t="array" ref="Q37">SUM((G=Q$8)*(P=$B37))&amp;" - "&amp;SUM((G=$B37)*(P=Q$8))</f>
        <v>0 - 0</v>
      </c>
      <c r="R37" s="12" t="str">
        <f t="array" ref="R37">SUM((G=R$8)*(P=$B37))&amp;" - "&amp;SUM((G=$B37)*(P=R$8))</f>
        <v>0 - 0</v>
      </c>
      <c r="S37" s="12" t="str">
        <f t="array" ref="S37">SUM((G=S$8)*(P=$B37))&amp;" - "&amp;SUM((G=$B37)*(P=S$8))</f>
        <v>0 - 0</v>
      </c>
      <c r="T37" s="12" t="str">
        <f t="array" ref="T37">SUM((G=T$8)*(P=$B37))&amp;" - "&amp;SUM((G=$B37)*(P=T$8))</f>
        <v>0 - 0</v>
      </c>
      <c r="U37" s="12" t="str">
        <f t="array" ref="U37">SUM((G=U$8)*(P=$B37))&amp;" - "&amp;SUM((G=$B37)*(P=U$8))</f>
        <v>0 - 0</v>
      </c>
      <c r="V37" s="12" t="str">
        <f t="array" ref="V37">SUM((G=V$8)*(P=$B37))&amp;" - "&amp;SUM((G=$B37)*(P=V$8))</f>
        <v>0 - 0</v>
      </c>
      <c r="W37" s="12" t="str">
        <f t="array" ref="W37">SUM((G=W$8)*(P=$B37))&amp;" - "&amp;SUM((G=$B37)*(P=W$8))</f>
        <v>1 - 0</v>
      </c>
      <c r="X37" s="12" t="str">
        <f t="array" ref="X37">SUM((G=X$8)*(P=$B37))&amp;" - "&amp;SUM((G=$B37)*(P=X$8))</f>
        <v>0 - 0</v>
      </c>
      <c r="Y37" s="12" t="str">
        <f t="array" ref="Y37">SUM((G=Y$8)*(P=$B37))&amp;" - "&amp;SUM((G=$B37)*(P=Y$8))</f>
        <v>0 - 0</v>
      </c>
      <c r="Z37" s="12" t="str">
        <f t="array" ref="Z37">SUM((G=Z$8)*(P=$B37))&amp;" - "&amp;SUM((G=$B37)*(P=Z$8))</f>
        <v>0 - 0</v>
      </c>
      <c r="AA37" s="12" t="str">
        <f t="array" ref="AA37">SUM((G=AA$8)*(P=$B37))&amp;" - "&amp;SUM((G=$B37)*(P=AA$8))</f>
        <v>0 - 0</v>
      </c>
      <c r="AB37" s="12" t="str">
        <f t="array" ref="AB37">SUM((G=AB$8)*(P=$B37))&amp;" - "&amp;SUM((G=$B37)*(P=AB$8))</f>
        <v>0 - 0</v>
      </c>
      <c r="AC37" s="12" t="str">
        <f t="array" ref="AC37">SUM((G=AC$8)*(P=$B37))&amp;" - "&amp;SUM((G=$B37)*(P=AC$8))</f>
        <v>0 - 0</v>
      </c>
      <c r="AD37" s="12" t="str">
        <f t="array" ref="AD37">SUM((G=AD$8)*(P=$B37))&amp;" - "&amp;SUM((G=$B37)*(P=AD$8))</f>
        <v>0 - 0</v>
      </c>
      <c r="AE37" s="12" t="str">
        <f t="array" ref="AE37">SUM((G=AE$8)*(P=$B37))&amp;" - "&amp;SUM((G=$B37)*(P=AE$8))</f>
        <v>0 - 0</v>
      </c>
      <c r="AF37" s="12" t="str">
        <f t="array" ref="AF37">SUM((G=AF$8)*(P=$B37))&amp;" - "&amp;SUM((G=$B37)*(P=AF$8))</f>
        <v>0 - 0</v>
      </c>
      <c r="AG37" s="12" t="str">
        <f t="array" ref="AG37">SUM((G=AG$8)*(P=$B37))&amp;" - "&amp;SUM((G=$B37)*(P=AG$8))</f>
        <v>0 - 0</v>
      </c>
      <c r="AH37" s="12" t="str">
        <f t="array" ref="AH37">SUM((G=AH$8)*(P=$B37))&amp;" - "&amp;SUM((G=$B37)*(P=AH$8))</f>
        <v>0 - 0</v>
      </c>
      <c r="AI37" s="12" t="str">
        <f t="array" ref="AI37">SUM((G=AI$8)*(P=$B37))&amp;" - "&amp;SUM((G=$B37)*(P=AI$8))</f>
        <v>0 - 0</v>
      </c>
      <c r="AJ37" s="12" t="str">
        <f t="array" ref="AJ37">SUM((G=AJ$8)*(P=$B37))&amp;" - "&amp;SUM((G=$B37)*(P=AJ$8))</f>
        <v>0 - 0</v>
      </c>
      <c r="AK37" s="12" t="str">
        <f t="array" ref="AK37">SUM((G=AK$8)*(P=$B37))&amp;" - "&amp;SUM((G=$B37)*(P=AK$8))</f>
        <v>0 - 0</v>
      </c>
      <c r="AL37" s="12" t="str">
        <f t="array" ref="AL37">SUM((G=AL$8)*(P=$B37))&amp;" - "&amp;SUM((G=$B37)*(P=AL$8))</f>
        <v>0 - 0</v>
      </c>
      <c r="AM37" s="12" t="str">
        <f t="array" ref="AM37">SUM((G=AM$8)*(P=$B37))&amp;" - "&amp;SUM((G=$B37)*(P=AM$8))</f>
        <v>0 - 0</v>
      </c>
      <c r="AN37" s="12" t="str">
        <f t="array" ref="AN37">SUM((G=AN$8)*(P=$B37))&amp;" - "&amp;SUM((G=$B37)*(P=AN$8))</f>
        <v>0 - 0</v>
      </c>
      <c r="AO37" s="12" t="str">
        <f t="array" ref="AO37">SUM((G=AO$8)*(P=$B37))&amp;" - "&amp;SUM((G=$B37)*(P=AO$8))</f>
        <v>0 - 0</v>
      </c>
      <c r="AP37" s="12" t="str">
        <f t="array" ref="AP37">SUM((G=AP$8)*(P=$B37))&amp;" - "&amp;SUM((G=$B37)*(P=AP$8))</f>
        <v>0 - 0</v>
      </c>
      <c r="AQ37" s="12" t="str">
        <f t="array" ref="AQ37">SUM((G=AQ$8)*(P=$B37))&amp;" - "&amp;SUM((G=$B37)*(P=AQ$8))</f>
        <v>0 - 0</v>
      </c>
      <c r="AR37" s="12" t="str">
        <f t="array" ref="AR37">SUM((G=AR$8)*(P=$B37))&amp;" - "&amp;SUM((G=$B37)*(P=AR$8))</f>
        <v>0 - 0</v>
      </c>
      <c r="AS37" s="12" t="str">
        <f t="array" ref="AS37">SUM((G=AS$8)*(P=$B37))&amp;" - "&amp;SUM((G=$B37)*(P=AS$8))</f>
        <v>0 - 0</v>
      </c>
      <c r="AT37" s="12" t="str">
        <f t="array" ref="AT37">SUM((G=AT$8)*(P=$B37))&amp;" - "&amp;SUM((G=$B37)*(P=AT$8))</f>
        <v>0 - 0</v>
      </c>
      <c r="AU37" s="12" t="str">
        <f t="array" ref="AU37">SUM((G=AU$8)*(P=$B37))&amp;" - "&amp;SUM((G=$B37)*(P=AU$8))</f>
        <v>0 - 0</v>
      </c>
      <c r="AV37" s="12" t="str">
        <f t="array" ref="AV37">SUM((G=AV$8)*(P=$B37))&amp;" - "&amp;SUM((G=$B37)*(P=AV$8))</f>
        <v>0 - 0</v>
      </c>
      <c r="AW37" s="12" t="str">
        <f t="array" ref="AW37">SUM((G=AW$8)*(P=$B37))&amp;" - "&amp;SUM((G=$B37)*(P=AW$8))</f>
        <v>0 - 0</v>
      </c>
      <c r="AX37" s="12" t="str">
        <f t="array" ref="AX37">SUM((G=AX$8)*(P=$B37))&amp;" - "&amp;SUM((G=$B37)*(P=AX$8))</f>
        <v>0 - 0</v>
      </c>
      <c r="AY37" s="12" t="str">
        <f t="array" ref="AY37">SUM((G=AY$8)*(P=$B37))&amp;" - "&amp;SUM((G=$B37)*(P=AY$8))</f>
        <v>0 - 0</v>
      </c>
      <c r="AZ37" s="12" t="str">
        <f t="array" ref="AZ37">SUM((G=AZ$8)*(P=$B37))&amp;" - "&amp;SUM((G=$B37)*(P=AZ$8))</f>
        <v>0 - 0</v>
      </c>
      <c r="BA37" s="12" t="str">
        <f t="array" ref="BA37">SUM((G=BA$8)*(P=$B37))&amp;" - "&amp;SUM((G=$B37)*(P=BA$8))</f>
        <v>0 - 0</v>
      </c>
      <c r="BB37" s="12" t="str">
        <f t="array" ref="BB37">SUM((G=BB$8)*(P=$B37))&amp;" - "&amp;SUM((G=$B37)*(P=BB$8))</f>
        <v>0 - 0</v>
      </c>
      <c r="BC37" s="12" t="str">
        <f t="array" ref="BC37">SUM((G=BC$8)*(P=$B37))&amp;" - "&amp;SUM((G=$B37)*(P=BC$8))</f>
        <v>0 - 0</v>
      </c>
      <c r="BD37" s="12" t="str">
        <f t="array" ref="BD37">SUM((G=BD$8)*(P=$B37))&amp;" - "&amp;SUM((G=$B37)*(P=BD$8))</f>
        <v>0 - 0</v>
      </c>
      <c r="BE37" s="12" t="str">
        <f t="array" ref="BE37">SUM((G=BE$8)*(P=$B37))&amp;" - "&amp;SUM((G=$B37)*(P=BE$8))</f>
        <v>0 - 0</v>
      </c>
      <c r="BF37" s="12" t="str">
        <f t="array" ref="BF37">SUM((G=BF$8)*(P=$B37))&amp;" - "&amp;SUM((G=$B37)*(P=BF$8))</f>
        <v>0 - 0</v>
      </c>
      <c r="BG37" s="12" t="str">
        <f t="array" ref="BG37">SUM((G=BG$8)*(P=$B37))&amp;" - "&amp;SUM((G=$B37)*(P=BG$8))</f>
        <v>0 - 0</v>
      </c>
      <c r="BH37" s="25" t="str">
        <f t="array" ref="BH37">SUM((G=BH$8)*(P=$B37))&amp;" - "&amp;SUM((G=$B37)*(P=BH$8))</f>
        <v>0 - 0</v>
      </c>
      <c r="BI37" s="25" t="str">
        <f t="array" ref="BI37">SUM((G=BI$8)*(P=$B37))&amp;" - "&amp;SUM((G=$B37)*(P=BI$8))</f>
        <v>0 - 0</v>
      </c>
      <c r="BJ37" s="21" t="str">
        <f t="shared" si="1"/>
        <v>JEAN-PHILIPPE</v>
      </c>
      <c r="BK37" s="16"/>
    </row>
    <row r="38" spans="2:63" ht="11.1" customHeight="1" x14ac:dyDescent="0.2">
      <c r="B38" s="22" t="s">
        <v>345</v>
      </c>
      <c r="C38" s="13" t="str">
        <f t="array" ref="C38">SUM((G=C$8)*(P=$B38))&amp;" - "&amp;SUM((G=$B38)*(P=C$8))</f>
        <v>0 - 0</v>
      </c>
      <c r="D38" s="35" t="str">
        <f t="array" ref="D38">SUM((G=D$8)*(P=$B38))&amp;" - "&amp;SUM((G=$B38)*(P=D$8))</f>
        <v>0 - 0</v>
      </c>
      <c r="E38" s="35" t="str">
        <f t="array" ref="E38">SUM((G=E$8)*(P=$B38))&amp;" - "&amp;SUM((G=$B38)*(P=E$8))</f>
        <v>0 - 0</v>
      </c>
      <c r="F38" s="12" t="str">
        <f t="array" ref="F38">SUM((G=F$8)*(P=$B38))&amp;" - "&amp;SUM((G=$B38)*(P=F$8))</f>
        <v>0 - 0</v>
      </c>
      <c r="G38" s="12" t="str">
        <f t="array" ref="G38">SUM((G=G$8)*(P=$B38))&amp;" - "&amp;SUM((G=$B38)*(P=G$8))</f>
        <v>0 - 0</v>
      </c>
      <c r="H38" s="12" t="str">
        <f t="array" ref="H38">SUM((G=H$8)*(P=$B38))&amp;" - "&amp;SUM((G=$B38)*(P=H$8))</f>
        <v>0 - 0</v>
      </c>
      <c r="I38" s="12" t="str">
        <f t="array" ref="I38">SUM((G=I$8)*(P=$B38))&amp;" - "&amp;SUM((G=$B38)*(P=I$8))</f>
        <v>0 - 0</v>
      </c>
      <c r="J38" s="12" t="str">
        <f t="array" ref="J38">SUM((G=J$8)*(P=$B38))&amp;" - "&amp;SUM((G=$B38)*(P=J$8))</f>
        <v>0 - 0</v>
      </c>
      <c r="K38" s="12" t="str">
        <f t="array" ref="K38">SUM((G=K$8)*(P=$B38))&amp;" - "&amp;SUM((G=$B38)*(P=K$8))</f>
        <v>0 - 0</v>
      </c>
      <c r="L38" s="12" t="str">
        <f t="array" ref="L38">SUM((G=L$8)*(P=$B38))&amp;" - "&amp;SUM((G=$B38)*(P=L$8))</f>
        <v>0 - 0</v>
      </c>
      <c r="M38" s="12" t="str">
        <f t="array" ref="M38">SUM((G=M$8)*(P=$B38))&amp;" - "&amp;SUM((G=$B38)*(P=M$8))</f>
        <v>0 - 0</v>
      </c>
      <c r="N38" s="12" t="str">
        <f t="array" ref="N38">SUM((G=N$8)*(P=$B38))&amp;" - "&amp;SUM((G=$B38)*(P=N$8))</f>
        <v>0 - 0</v>
      </c>
      <c r="O38" s="12" t="str">
        <f t="array" ref="O38">SUM((G=O$8)*(P=$B38))&amp;" - "&amp;SUM((G=$B38)*(P=O$8))</f>
        <v>0 - 0</v>
      </c>
      <c r="P38" s="12" t="str">
        <f t="array" ref="P38">SUM((G=P$8)*(P=$B38))&amp;" - "&amp;SUM((G=$B38)*(P=P$8))</f>
        <v>0 - 0</v>
      </c>
      <c r="Q38" s="12" t="str">
        <f t="array" ref="Q38">SUM((G=Q$8)*(P=$B38))&amp;" - "&amp;SUM((G=$B38)*(P=Q$8))</f>
        <v>0 - 0</v>
      </c>
      <c r="R38" s="12" t="str">
        <f t="array" ref="R38">SUM((G=R$8)*(P=$B38))&amp;" - "&amp;SUM((G=$B38)*(P=R$8))</f>
        <v>0 - 0</v>
      </c>
      <c r="S38" s="12" t="str">
        <f t="array" ref="S38">SUM((G=S$8)*(P=$B38))&amp;" - "&amp;SUM((G=$B38)*(P=S$8))</f>
        <v>0 - 0</v>
      </c>
      <c r="T38" s="12" t="str">
        <f t="array" ref="T38">SUM((G=T$8)*(P=$B38))&amp;" - "&amp;SUM((G=$B38)*(P=T$8))</f>
        <v>0 - 0</v>
      </c>
      <c r="U38" s="12" t="str">
        <f t="array" ref="U38">SUM((G=U$8)*(P=$B38))&amp;" - "&amp;SUM((G=$B38)*(P=U$8))</f>
        <v>0 - 0</v>
      </c>
      <c r="V38" s="12" t="str">
        <f t="array" ref="V38">SUM((G=V$8)*(P=$B38))&amp;" - "&amp;SUM((G=$B38)*(P=V$8))</f>
        <v>0 - 0</v>
      </c>
      <c r="W38" s="12" t="str">
        <f t="array" ref="W38">SUM((G=W$8)*(P=$B38))&amp;" - "&amp;SUM((G=$B38)*(P=W$8))</f>
        <v>0 - 0</v>
      </c>
      <c r="X38" s="12" t="str">
        <f t="array" ref="X38">SUM((G=X$8)*(P=$B38))&amp;" - "&amp;SUM((G=$B38)*(P=X$8))</f>
        <v>1 - 0</v>
      </c>
      <c r="Y38" s="12" t="str">
        <f t="array" ref="Y38">SUM((G=Y$8)*(P=$B38))&amp;" - "&amp;SUM((G=$B38)*(P=Y$8))</f>
        <v>0 - 0</v>
      </c>
      <c r="Z38" s="12" t="str">
        <f t="array" ref="Z38">SUM((G=Z$8)*(P=$B38))&amp;" - "&amp;SUM((G=$B38)*(P=Z$8))</f>
        <v>0 - 0</v>
      </c>
      <c r="AA38" s="12" t="str">
        <f t="array" ref="AA38">SUM((G=AA$8)*(P=$B38))&amp;" - "&amp;SUM((G=$B38)*(P=AA$8))</f>
        <v>0 - 0</v>
      </c>
      <c r="AB38" s="12" t="str">
        <f t="array" ref="AB38">SUM((G=AB$8)*(P=$B38))&amp;" - "&amp;SUM((G=$B38)*(P=AB$8))</f>
        <v>0 - 0</v>
      </c>
      <c r="AC38" s="12" t="str">
        <f t="array" ref="AC38">SUM((G=AC$8)*(P=$B38))&amp;" - "&amp;SUM((G=$B38)*(P=AC$8))</f>
        <v>0 - 0</v>
      </c>
      <c r="AD38" s="12" t="str">
        <f t="array" ref="AD38">SUM((G=AD$8)*(P=$B38))&amp;" - "&amp;SUM((G=$B38)*(P=AD$8))</f>
        <v>0 - 0</v>
      </c>
      <c r="AE38" s="12" t="str">
        <f t="array" ref="AE38">SUM((G=AE$8)*(P=$B38))&amp;" - "&amp;SUM((G=$B38)*(P=AE$8))</f>
        <v>0 - 0</v>
      </c>
      <c r="AF38" s="12" t="str">
        <f t="array" ref="AF38">SUM((G=AF$8)*(P=$B38))&amp;" - "&amp;SUM((G=$B38)*(P=AF$8))</f>
        <v>0 - 0</v>
      </c>
      <c r="AG38" s="12" t="str">
        <f t="array" ref="AG38">SUM((G=AG$8)*(P=$B38))&amp;" - "&amp;SUM((G=$B38)*(P=AG$8))</f>
        <v>0 - 0</v>
      </c>
      <c r="AH38" s="12" t="str">
        <f t="array" ref="AH38">SUM((G=AH$8)*(P=$B38))&amp;" - "&amp;SUM((G=$B38)*(P=AH$8))</f>
        <v>0 - 0</v>
      </c>
      <c r="AI38" s="12" t="str">
        <f t="array" ref="AI38">SUM((G=AI$8)*(P=$B38))&amp;" - "&amp;SUM((G=$B38)*(P=AI$8))</f>
        <v>0 - 0</v>
      </c>
      <c r="AJ38" s="12" t="str">
        <f t="array" ref="AJ38">SUM((G=AJ$8)*(P=$B38))&amp;" - "&amp;SUM((G=$B38)*(P=AJ$8))</f>
        <v>0 - 0</v>
      </c>
      <c r="AK38" s="12" t="str">
        <f t="array" ref="AK38">SUM((G=AK$8)*(P=$B38))&amp;" - "&amp;SUM((G=$B38)*(P=AK$8))</f>
        <v>0 - 0</v>
      </c>
      <c r="AL38" s="12" t="str">
        <f t="array" ref="AL38">SUM((G=AL$8)*(P=$B38))&amp;" - "&amp;SUM((G=$B38)*(P=AL$8))</f>
        <v>0 - 0</v>
      </c>
      <c r="AM38" s="12" t="str">
        <f t="array" ref="AM38">SUM((G=AM$8)*(P=$B38))&amp;" - "&amp;SUM((G=$B38)*(P=AM$8))</f>
        <v>0 - 0</v>
      </c>
      <c r="AN38" s="12" t="str">
        <f t="array" ref="AN38">SUM((G=AN$8)*(P=$B38))&amp;" - "&amp;SUM((G=$B38)*(P=AN$8))</f>
        <v>0 - 0</v>
      </c>
      <c r="AO38" s="12" t="str">
        <f t="array" ref="AO38">SUM((G=AO$8)*(P=$B38))&amp;" - "&amp;SUM((G=$B38)*(P=AO$8))</f>
        <v>0 - 0</v>
      </c>
      <c r="AP38" s="12" t="str">
        <f t="array" ref="AP38">SUM((G=AP$8)*(P=$B38))&amp;" - "&amp;SUM((G=$B38)*(P=AP$8))</f>
        <v>0 - 0</v>
      </c>
      <c r="AQ38" s="12" t="str">
        <f t="array" ref="AQ38">SUM((G=AQ$8)*(P=$B38))&amp;" - "&amp;SUM((G=$B38)*(P=AQ$8))</f>
        <v>0 - 0</v>
      </c>
      <c r="AR38" s="12" t="str">
        <f t="array" ref="AR38">SUM((G=AR$8)*(P=$B38))&amp;" - "&amp;SUM((G=$B38)*(P=AR$8))</f>
        <v>0 - 0</v>
      </c>
      <c r="AS38" s="12" t="str">
        <f t="array" ref="AS38">SUM((G=AS$8)*(P=$B38))&amp;" - "&amp;SUM((G=$B38)*(P=AS$8))</f>
        <v>0 - 0</v>
      </c>
      <c r="AT38" s="12" t="str">
        <f t="array" ref="AT38">SUM((G=AT$8)*(P=$B38))&amp;" - "&amp;SUM((G=$B38)*(P=AT$8))</f>
        <v>0 - 0</v>
      </c>
      <c r="AU38" s="12" t="str">
        <f t="array" ref="AU38">SUM((G=AU$8)*(P=$B38))&amp;" - "&amp;SUM((G=$B38)*(P=AU$8))</f>
        <v>0 - 0</v>
      </c>
      <c r="AV38" s="12" t="str">
        <f t="array" ref="AV38">SUM((G=AV$8)*(P=$B38))&amp;" - "&amp;SUM((G=$B38)*(P=AV$8))</f>
        <v>0 - 0</v>
      </c>
      <c r="AW38" s="12" t="str">
        <f t="array" ref="AW38">SUM((G=AW$8)*(P=$B38))&amp;" - "&amp;SUM((G=$B38)*(P=AW$8))</f>
        <v>0 - 0</v>
      </c>
      <c r="AX38" s="12" t="str">
        <f t="array" ref="AX38">SUM((G=AX$8)*(P=$B38))&amp;" - "&amp;SUM((G=$B38)*(P=AX$8))</f>
        <v>0 - 0</v>
      </c>
      <c r="AY38" s="12" t="str">
        <f t="array" ref="AY38">SUM((G=AY$8)*(P=$B38))&amp;" - "&amp;SUM((G=$B38)*(P=AY$8))</f>
        <v>0 - 0</v>
      </c>
      <c r="AZ38" s="12" t="str">
        <f t="array" ref="AZ38">SUM((G=AZ$8)*(P=$B38))&amp;" - "&amp;SUM((G=$B38)*(P=AZ$8))</f>
        <v>1 - 0</v>
      </c>
      <c r="BA38" s="12" t="str">
        <f t="array" ref="BA38">SUM((G=BA$8)*(P=$B38))&amp;" - "&amp;SUM((G=$B38)*(P=BA$8))</f>
        <v>0 - 0</v>
      </c>
      <c r="BB38" s="12" t="str">
        <f t="array" ref="BB38">SUM((G=BB$8)*(P=$B38))&amp;" - "&amp;SUM((G=$B38)*(P=BB$8))</f>
        <v>0 - 0</v>
      </c>
      <c r="BC38" s="12" t="str">
        <f t="array" ref="BC38">SUM((G=BC$8)*(P=$B38))&amp;" - "&amp;SUM((G=$B38)*(P=BC$8))</f>
        <v>0 - 0</v>
      </c>
      <c r="BD38" s="12" t="str">
        <f t="array" ref="BD38">SUM((G=BD$8)*(P=$B38))&amp;" - "&amp;SUM((G=$B38)*(P=BD$8))</f>
        <v>0 - 0</v>
      </c>
      <c r="BE38" s="12" t="str">
        <f t="array" ref="BE38">SUM((G=BE$8)*(P=$B38))&amp;" - "&amp;SUM((G=$B38)*(P=BE$8))</f>
        <v>0 - 0</v>
      </c>
      <c r="BF38" s="12" t="str">
        <f t="array" ref="BF38">SUM((G=BF$8)*(P=$B38))&amp;" - "&amp;SUM((G=$B38)*(P=BF$8))</f>
        <v>0 - 0</v>
      </c>
      <c r="BG38" s="12" t="str">
        <f t="array" ref="BG38">SUM((G=BG$8)*(P=$B38))&amp;" - "&amp;SUM((G=$B38)*(P=BG$8))</f>
        <v>0 - 0</v>
      </c>
      <c r="BH38" s="25" t="str">
        <f t="array" ref="BH38">SUM((G=BH$8)*(P=$B38))&amp;" - "&amp;SUM((G=$B38)*(P=BH$8))</f>
        <v>0 - 0</v>
      </c>
      <c r="BI38" s="25" t="str">
        <f t="array" ref="BI38">SUM((G=BI$8)*(P=$B38))&amp;" - "&amp;SUM((G=$B38)*(P=BI$8))</f>
        <v>0 - 0</v>
      </c>
      <c r="BJ38" s="21" t="str">
        <f t="shared" si="1"/>
        <v>JEROME C.</v>
      </c>
      <c r="BK38" s="16"/>
    </row>
    <row r="39" spans="2:63" ht="11.1" customHeight="1" x14ac:dyDescent="0.2">
      <c r="B39" s="22" t="s">
        <v>111</v>
      </c>
      <c r="C39" s="13" t="str">
        <f t="array" ref="C39">SUM((G=C$8)*(P=$B39))&amp;" - "&amp;SUM((G=$B39)*(P=C$8))</f>
        <v>0 - 0</v>
      </c>
      <c r="D39" s="35" t="str">
        <f t="array" ref="D39">SUM((G=D$8)*(P=$B39))&amp;" - "&amp;SUM((G=$B39)*(P=D$8))</f>
        <v>0 - 0</v>
      </c>
      <c r="E39" s="35" t="str">
        <f t="array" ref="E39">SUM((G=E$8)*(P=$B39))&amp;" - "&amp;SUM((G=$B39)*(P=E$8))</f>
        <v>0 - 0</v>
      </c>
      <c r="F39" s="12" t="str">
        <f t="array" ref="F39">SUM((G=F$8)*(P=$B39))&amp;" - "&amp;SUM((G=$B39)*(P=F$8))</f>
        <v>2 - 1</v>
      </c>
      <c r="G39" s="12" t="str">
        <f t="array" ref="G39">SUM((G=G$8)*(P=$B39))&amp;" - "&amp;SUM((G=$B39)*(P=G$8))</f>
        <v>0 - 0</v>
      </c>
      <c r="H39" s="12" t="str">
        <f t="array" ref="H39">SUM((G=H$8)*(P=$B39))&amp;" - "&amp;SUM((G=$B39)*(P=H$8))</f>
        <v>0 - 0</v>
      </c>
      <c r="I39" s="12" t="str">
        <f t="array" ref="I39">SUM((G=I$8)*(P=$B39))&amp;" - "&amp;SUM((G=$B39)*(P=I$8))</f>
        <v>0 - 0</v>
      </c>
      <c r="J39" s="12" t="str">
        <f t="array" ref="J39">SUM((G=J$8)*(P=$B39))&amp;" - "&amp;SUM((G=$B39)*(P=J$8))</f>
        <v>0 - 0</v>
      </c>
      <c r="K39" s="12" t="str">
        <f t="array" ref="K39">SUM((G=K$8)*(P=$B39))&amp;" - "&amp;SUM((G=$B39)*(P=K$8))</f>
        <v>0 - 0</v>
      </c>
      <c r="L39" s="12" t="str">
        <f t="array" ref="L39">SUM((G=L$8)*(P=$B39))&amp;" - "&amp;SUM((G=$B39)*(P=L$8))</f>
        <v>2 - 3</v>
      </c>
      <c r="M39" s="12" t="str">
        <f t="array" ref="M39">SUM((G=M$8)*(P=$B39))&amp;" - "&amp;SUM((G=$B39)*(P=M$8))</f>
        <v>4 - 1</v>
      </c>
      <c r="N39" s="12" t="str">
        <f t="array" ref="N39">SUM((G=N$8)*(P=$B39))&amp;" - "&amp;SUM((G=$B39)*(P=N$8))</f>
        <v>1 - 1</v>
      </c>
      <c r="O39" s="12" t="str">
        <f t="array" ref="O39">SUM((G=O$8)*(P=$B39))&amp;" - "&amp;SUM((G=$B39)*(P=O$8))</f>
        <v>0 - 0</v>
      </c>
      <c r="P39" s="12" t="str">
        <f t="array" ref="P39">SUM((G=P$8)*(P=$B39))&amp;" - "&amp;SUM((G=$B39)*(P=P$8))</f>
        <v>0 - 0</v>
      </c>
      <c r="Q39" s="12" t="str">
        <f t="array" ref="Q39">SUM((G=Q$8)*(P=$B39))&amp;" - "&amp;SUM((G=$B39)*(P=Q$8))</f>
        <v>0 - 0</v>
      </c>
      <c r="R39" s="12" t="str">
        <f t="array" ref="R39">SUM((G=R$8)*(P=$B39))&amp;" - "&amp;SUM((G=$B39)*(P=R$8))</f>
        <v>3 - 2</v>
      </c>
      <c r="S39" s="12" t="str">
        <f t="array" ref="S39">SUM((G=S$8)*(P=$B39))&amp;" - "&amp;SUM((G=$B39)*(P=S$8))</f>
        <v>0 - 0</v>
      </c>
      <c r="T39" s="12" t="str">
        <f t="array" ref="T39">SUM((G=T$8)*(P=$B39))&amp;" - "&amp;SUM((G=$B39)*(P=T$8))</f>
        <v>1 - 1</v>
      </c>
      <c r="U39" s="12" t="str">
        <f t="array" ref="U39">SUM((G=U$8)*(P=$B39))&amp;" - "&amp;SUM((G=$B39)*(P=U$8))</f>
        <v>7 - 2</v>
      </c>
      <c r="V39" s="12" t="str">
        <f t="array" ref="V39">SUM((G=V$8)*(P=$B39))&amp;" - "&amp;SUM((G=$B39)*(P=V$8))</f>
        <v>0 - 0</v>
      </c>
      <c r="W39" s="12" t="str">
        <f t="array" ref="W39">SUM((G=W$8)*(P=$B39))&amp;" - "&amp;SUM((G=$B39)*(P=W$8))</f>
        <v>3 - 2</v>
      </c>
      <c r="X39" s="12" t="str">
        <f t="array" ref="X39">SUM((G=X$8)*(P=$B39))&amp;" - "&amp;SUM((G=$B39)*(P=X$8))</f>
        <v>1 - 2</v>
      </c>
      <c r="Y39" s="12" t="str">
        <f t="array" ref="Y39">SUM((G=Y$8)*(P=$B39))&amp;" - "&amp;SUM((G=$B39)*(P=Y$8))</f>
        <v>0 - 0</v>
      </c>
      <c r="Z39" s="12" t="str">
        <f t="array" ref="Z39">SUM((G=Z$8)*(P=$B39))&amp;" - "&amp;SUM((G=$B39)*(P=Z$8))</f>
        <v>0 - 0</v>
      </c>
      <c r="AA39" s="12" t="str">
        <f t="array" ref="AA39">SUM((G=AA$8)*(P=$B39))&amp;" - "&amp;SUM((G=$B39)*(P=AA$8))</f>
        <v>1 - 0</v>
      </c>
      <c r="AB39" s="12" t="str">
        <f t="array" ref="AB39">SUM((G=AB$8)*(P=$B39))&amp;" - "&amp;SUM((G=$B39)*(P=AB$8))</f>
        <v>0 - 0</v>
      </c>
      <c r="AC39" s="12" t="str">
        <f t="array" ref="AC39">SUM((G=AC$8)*(P=$B39))&amp;" - "&amp;SUM((G=$B39)*(P=AC$8))</f>
        <v>1 - 0</v>
      </c>
      <c r="AD39" s="12" t="str">
        <f t="array" ref="AD39">SUM((G=AD$8)*(P=$B39))&amp;" - "&amp;SUM((G=$B39)*(P=AD$8))</f>
        <v>0 - 1</v>
      </c>
      <c r="AE39" s="12" t="str">
        <f t="array" ref="AE39">SUM((G=AE$8)*(P=$B39))&amp;" - "&amp;SUM((G=$B39)*(P=AE$8))</f>
        <v>0 - 0</v>
      </c>
      <c r="AF39" s="12" t="str">
        <f t="array" ref="AF39">SUM((G=AF$8)*(P=$B39))&amp;" - "&amp;SUM((G=$B39)*(P=AF$8))</f>
        <v>0 - 0</v>
      </c>
      <c r="AG39" s="12" t="str">
        <f t="array" ref="AG39">SUM((G=AG$8)*(P=$B39))&amp;" - "&amp;SUM((G=$B39)*(P=AG$8))</f>
        <v>0 - 0</v>
      </c>
      <c r="AH39" s="12" t="str">
        <f t="array" ref="AH39">SUM((G=AH$8)*(P=$B39))&amp;" - "&amp;SUM((G=$B39)*(P=AH$8))</f>
        <v>0 - 0</v>
      </c>
      <c r="AI39" s="12" t="str">
        <f t="array" ref="AI39">SUM((G=AI$8)*(P=$B39))&amp;" - "&amp;SUM((G=$B39)*(P=AI$8))</f>
        <v>0 - 1</v>
      </c>
      <c r="AJ39" s="12" t="str">
        <f t="array" ref="AJ39">SUM((G=AJ$8)*(P=$B39))&amp;" - "&amp;SUM((G=$B39)*(P=AJ$8))</f>
        <v>0 - 0</v>
      </c>
      <c r="AK39" s="12" t="str">
        <f t="array" ref="AK39">SUM((G=AK$8)*(P=$B39))&amp;" - "&amp;SUM((G=$B39)*(P=AK$8))</f>
        <v>1 - 1</v>
      </c>
      <c r="AL39" s="12" t="str">
        <f t="array" ref="AL39">SUM((G=AL$8)*(P=$B39))&amp;" - "&amp;SUM((G=$B39)*(P=AL$8))</f>
        <v>1 - 0</v>
      </c>
      <c r="AM39" s="12" t="str">
        <f t="array" ref="AM39">SUM((G=AM$8)*(P=$B39))&amp;" - "&amp;SUM((G=$B39)*(P=AM$8))</f>
        <v>0 - 0</v>
      </c>
      <c r="AN39" s="12" t="str">
        <f t="array" ref="AN39">SUM((G=AN$8)*(P=$B39))&amp;" - "&amp;SUM((G=$B39)*(P=AN$8))</f>
        <v>0 - 0</v>
      </c>
      <c r="AO39" s="12" t="str">
        <f t="array" ref="AO39">SUM((G=AO$8)*(P=$B39))&amp;" - "&amp;SUM((G=$B39)*(P=AO$8))</f>
        <v>0 - 0</v>
      </c>
      <c r="AP39" s="12" t="str">
        <f t="array" ref="AP39">SUM((G=AP$8)*(P=$B39))&amp;" - "&amp;SUM((G=$B39)*(P=AP$8))</f>
        <v>0 - 0</v>
      </c>
      <c r="AQ39" s="12" t="str">
        <f t="array" ref="AQ39">SUM((G=AQ$8)*(P=$B39))&amp;" - "&amp;SUM((G=$B39)*(P=AQ$8))</f>
        <v>0 - 0</v>
      </c>
      <c r="AR39" s="12" t="str">
        <f t="array" ref="AR39">SUM((G=AR$8)*(P=$B39))&amp;" - "&amp;SUM((G=$B39)*(P=AR$8))</f>
        <v>0 - 0</v>
      </c>
      <c r="AS39" s="12" t="str">
        <f t="array" ref="AS39">SUM((G=AS$8)*(P=$B39))&amp;" - "&amp;SUM((G=$B39)*(P=AS$8))</f>
        <v>0 - 0</v>
      </c>
      <c r="AT39" s="12" t="str">
        <f t="array" ref="AT39">SUM((G=AT$8)*(P=$B39))&amp;" - "&amp;SUM((G=$B39)*(P=AT$8))</f>
        <v>2 - 0</v>
      </c>
      <c r="AU39" s="12" t="str">
        <f t="array" ref="AU39">SUM((G=AU$8)*(P=$B39))&amp;" - "&amp;SUM((G=$B39)*(P=AU$8))</f>
        <v>1 - 0</v>
      </c>
      <c r="AV39" s="12" t="str">
        <f t="array" ref="AV39">SUM((G=AV$8)*(P=$B39))&amp;" - "&amp;SUM((G=$B39)*(P=AV$8))</f>
        <v>0 - 0</v>
      </c>
      <c r="AW39" s="12" t="str">
        <f t="array" ref="AW39">SUM((G=AW$8)*(P=$B39))&amp;" - "&amp;SUM((G=$B39)*(P=AW$8))</f>
        <v>1 - 1</v>
      </c>
      <c r="AX39" s="12" t="str">
        <f t="array" ref="AX39">SUM((G=AX$8)*(P=$B39))&amp;" - "&amp;SUM((G=$B39)*(P=AX$8))</f>
        <v>0 - 2</v>
      </c>
      <c r="AY39" s="12" t="str">
        <f t="array" ref="AY39">SUM((G=AY$8)*(P=$B39))&amp;" - "&amp;SUM((G=$B39)*(P=AY$8))</f>
        <v>0 - 0</v>
      </c>
      <c r="AZ39" s="12" t="str">
        <f t="array" ref="AZ39">SUM((G=AZ$8)*(P=$B39))&amp;" - "&amp;SUM((G=$B39)*(P=AZ$8))</f>
        <v>2 - 0</v>
      </c>
      <c r="BA39" s="12" t="str">
        <f t="array" ref="BA39">SUM((G=BA$8)*(P=$B39))&amp;" - "&amp;SUM((G=$B39)*(P=BA$8))</f>
        <v>1 - 3</v>
      </c>
      <c r="BB39" s="12" t="str">
        <f t="array" ref="BB39">SUM((G=BB$8)*(P=$B39))&amp;" - "&amp;SUM((G=$B39)*(P=BB$8))</f>
        <v>0 - 0</v>
      </c>
      <c r="BC39" s="12" t="str">
        <f t="array" ref="BC39">SUM((G=BC$8)*(P=$B39))&amp;" - "&amp;SUM((G=$B39)*(P=BC$8))</f>
        <v>0 - 0</v>
      </c>
      <c r="BD39" s="12" t="str">
        <f t="array" ref="BD39">SUM((G=BD$8)*(P=$B39))&amp;" - "&amp;SUM((G=$B39)*(P=BD$8))</f>
        <v>0 - 0</v>
      </c>
      <c r="BE39" s="12" t="str">
        <f t="array" ref="BE39">SUM((G=BE$8)*(P=$B39))&amp;" - "&amp;SUM((G=$B39)*(P=BE$8))</f>
        <v>0 - 0</v>
      </c>
      <c r="BF39" s="12" t="str">
        <f t="array" ref="BF39">SUM((G=BF$8)*(P=$B39))&amp;" - "&amp;SUM((G=$B39)*(P=BF$8))</f>
        <v>1 - 1</v>
      </c>
      <c r="BG39" s="12" t="str">
        <f t="array" ref="BG39">SUM((G=BG$8)*(P=$B39))&amp;" - "&amp;SUM((G=$B39)*(P=BG$8))</f>
        <v>0 - 0</v>
      </c>
      <c r="BH39" s="25" t="str">
        <f t="array" ref="BH39">SUM((G=BH$8)*(P=$B39))&amp;" - "&amp;SUM((G=$B39)*(P=BH$8))</f>
        <v>0 - 1</v>
      </c>
      <c r="BI39" s="25" t="str">
        <f t="array" ref="BI39">SUM((G=BI$8)*(P=$B39))&amp;" - "&amp;SUM((G=$B39)*(P=BI$8))</f>
        <v>0 - 0</v>
      </c>
      <c r="BJ39" s="21" t="str">
        <f t="shared" si="1"/>
        <v>JON</v>
      </c>
      <c r="BK39" s="15"/>
    </row>
    <row r="40" spans="2:63" ht="11.1" customHeight="1" x14ac:dyDescent="0.2">
      <c r="B40" s="22" t="s">
        <v>144</v>
      </c>
      <c r="C40" s="13" t="str">
        <f t="array" ref="C40">SUM((G=C$8)*(P=$B40))&amp;" - "&amp;SUM((G=$B40)*(P=C$8))</f>
        <v>0 - 0</v>
      </c>
      <c r="D40" s="35" t="str">
        <f t="array" ref="D40">SUM((G=D$8)*(P=$B40))&amp;" - "&amp;SUM((G=$B40)*(P=D$8))</f>
        <v>0 - 0</v>
      </c>
      <c r="E40" s="35" t="str">
        <f t="array" ref="E40">SUM((G=E$8)*(P=$B40))&amp;" - "&amp;SUM((G=$B40)*(P=E$8))</f>
        <v>0 - 0</v>
      </c>
      <c r="F40" s="12" t="str">
        <f t="array" ref="F40">SUM((G=F$8)*(P=$B40))&amp;" - "&amp;SUM((G=$B40)*(P=F$8))</f>
        <v>2 - 0</v>
      </c>
      <c r="G40" s="12" t="str">
        <f t="array" ref="G40">SUM((G=G$8)*(P=$B40))&amp;" - "&amp;SUM((G=$B40)*(P=G$8))</f>
        <v>0 - 0</v>
      </c>
      <c r="H40" s="12" t="str">
        <f t="array" ref="H40">SUM((G=H$8)*(P=$B40))&amp;" - "&amp;SUM((G=$B40)*(P=H$8))</f>
        <v>0 - 0</v>
      </c>
      <c r="I40" s="12" t="str">
        <f t="array" ref="I40">SUM((G=I$8)*(P=$B40))&amp;" - "&amp;SUM((G=$B40)*(P=I$8))</f>
        <v>0 - 0</v>
      </c>
      <c r="J40" s="12" t="str">
        <f t="array" ref="J40">SUM((G=J$8)*(P=$B40))&amp;" - "&amp;SUM((G=$B40)*(P=J$8))</f>
        <v>0 - 0</v>
      </c>
      <c r="K40" s="12" t="str">
        <f t="array" ref="K40">SUM((G=K$8)*(P=$B40))&amp;" - "&amp;SUM((G=$B40)*(P=K$8))</f>
        <v>0 - 0</v>
      </c>
      <c r="L40" s="12" t="str">
        <f t="array" ref="L40">SUM((G=L$8)*(P=$B40))&amp;" - "&amp;SUM((G=$B40)*(P=L$8))</f>
        <v>0 - 0</v>
      </c>
      <c r="M40" s="12" t="str">
        <f t="array" ref="M40">SUM((G=M$8)*(P=$B40))&amp;" - "&amp;SUM((G=$B40)*(P=M$8))</f>
        <v>1 - 1</v>
      </c>
      <c r="N40" s="12" t="str">
        <f t="array" ref="N40">SUM((G=N$8)*(P=$B40))&amp;" - "&amp;SUM((G=$B40)*(P=N$8))</f>
        <v>0 - 0</v>
      </c>
      <c r="O40" s="12" t="str">
        <f t="array" ref="O40">SUM((G=O$8)*(P=$B40))&amp;" - "&amp;SUM((G=$B40)*(P=O$8))</f>
        <v>0 - 0</v>
      </c>
      <c r="P40" s="12" t="str">
        <f t="array" ref="P40">SUM((G=P$8)*(P=$B40))&amp;" - "&amp;SUM((G=$B40)*(P=P$8))</f>
        <v>0 - 0</v>
      </c>
      <c r="Q40" s="12" t="str">
        <f t="array" ref="Q40">SUM((G=Q$8)*(P=$B40))&amp;" - "&amp;SUM((G=$B40)*(P=Q$8))</f>
        <v>0 - 0</v>
      </c>
      <c r="R40" s="12" t="str">
        <f t="array" ref="R40">SUM((G=R$8)*(P=$B40))&amp;" - "&amp;SUM((G=$B40)*(P=R$8))</f>
        <v>0 - 0</v>
      </c>
      <c r="S40" s="12" t="str">
        <f t="array" ref="S40">SUM((G=S$8)*(P=$B40))&amp;" - "&amp;SUM((G=$B40)*(P=S$8))</f>
        <v>0 - 0</v>
      </c>
      <c r="T40" s="12" t="str">
        <f t="array" ref="T40">SUM((G=T$8)*(P=$B40))&amp;" - "&amp;SUM((G=$B40)*(P=T$8))</f>
        <v>0 - 0</v>
      </c>
      <c r="U40" s="12" t="str">
        <f t="array" ref="U40">SUM((G=U$8)*(P=$B40))&amp;" - "&amp;SUM((G=$B40)*(P=U$8))</f>
        <v>0 - 0</v>
      </c>
      <c r="V40" s="12" t="str">
        <f t="array" ref="V40">SUM((G=V$8)*(P=$B40))&amp;" - "&amp;SUM((G=$B40)*(P=V$8))</f>
        <v>0 - 1</v>
      </c>
      <c r="W40" s="12" t="str">
        <f t="array" ref="W40">SUM((G=W$8)*(P=$B40))&amp;" - "&amp;SUM((G=$B40)*(P=W$8))</f>
        <v>0 - 0</v>
      </c>
      <c r="X40" s="12" t="str">
        <f t="array" ref="X40">SUM((G=X$8)*(P=$B40))&amp;" - "&amp;SUM((G=$B40)*(P=X$8))</f>
        <v>1 - 0</v>
      </c>
      <c r="Y40" s="12" t="str">
        <f t="array" ref="Y40">SUM((G=Y$8)*(P=$B40))&amp;" - "&amp;SUM((G=$B40)*(P=Y$8))</f>
        <v>0 - 0</v>
      </c>
      <c r="Z40" s="12" t="str">
        <f t="array" ref="Z40">SUM((G=Z$8)*(P=$B40))&amp;" - "&amp;SUM((G=$B40)*(P=Z$8))</f>
        <v>0 - 0</v>
      </c>
      <c r="AA40" s="12" t="str">
        <f t="array" ref="AA40">SUM((G=AA$8)*(P=$B40))&amp;" - "&amp;SUM((G=$B40)*(P=AA$8))</f>
        <v>0 - 0</v>
      </c>
      <c r="AB40" s="12" t="str">
        <f t="array" ref="AB40">SUM((G=AB$8)*(P=$B40))&amp;" - "&amp;SUM((G=$B40)*(P=AB$8))</f>
        <v>0 - 0</v>
      </c>
      <c r="AC40" s="12" t="str">
        <f t="array" ref="AC40">SUM((G=AC$8)*(P=$B40))&amp;" - "&amp;SUM((G=$B40)*(P=AC$8))</f>
        <v>0 - 0</v>
      </c>
      <c r="AD40" s="12" t="str">
        <f t="array" ref="AD40">SUM((G=AD$8)*(P=$B40))&amp;" - "&amp;SUM((G=$B40)*(P=AD$8))</f>
        <v>0 - 0</v>
      </c>
      <c r="AE40" s="12" t="str">
        <f t="array" ref="AE40">SUM((G=AE$8)*(P=$B40))&amp;" - "&amp;SUM((G=$B40)*(P=AE$8))</f>
        <v>0 - 0</v>
      </c>
      <c r="AF40" s="12" t="str">
        <f t="array" ref="AF40">SUM((G=AF$8)*(P=$B40))&amp;" - "&amp;SUM((G=$B40)*(P=AF$8))</f>
        <v>0 - 0</v>
      </c>
      <c r="AG40" s="12" t="str">
        <f t="array" ref="AG40">SUM((G=AG$8)*(P=$B40))&amp;" - "&amp;SUM((G=$B40)*(P=AG$8))</f>
        <v>0 - 0</v>
      </c>
      <c r="AH40" s="12" t="str">
        <f t="array" ref="AH40">SUM((G=AH$8)*(P=$B40))&amp;" - "&amp;SUM((G=$B40)*(P=AH$8))</f>
        <v>0 - 0</v>
      </c>
      <c r="AI40" s="12" t="str">
        <f t="array" ref="AI40">SUM((G=AI$8)*(P=$B40))&amp;" - "&amp;SUM((G=$B40)*(P=AI$8))</f>
        <v>0 - 0</v>
      </c>
      <c r="AJ40" s="12" t="str">
        <f t="array" ref="AJ40">SUM((G=AJ$8)*(P=$B40))&amp;" - "&amp;SUM((G=$B40)*(P=AJ$8))</f>
        <v>0 - 1</v>
      </c>
      <c r="AK40" s="12" t="str">
        <f t="array" ref="AK40">SUM((G=AK$8)*(P=$B40))&amp;" - "&amp;SUM((G=$B40)*(P=AK$8))</f>
        <v>0 - 0</v>
      </c>
      <c r="AL40" s="12" t="str">
        <f t="array" ref="AL40">SUM((G=AL$8)*(P=$B40))&amp;" - "&amp;SUM((G=$B40)*(P=AL$8))</f>
        <v>0 - 0</v>
      </c>
      <c r="AM40" s="12" t="str">
        <f t="array" ref="AM40">SUM((G=AM$8)*(P=$B40))&amp;" - "&amp;SUM((G=$B40)*(P=AM$8))</f>
        <v>0 - 0</v>
      </c>
      <c r="AN40" s="12" t="str">
        <f t="array" ref="AN40">SUM((G=AN$8)*(P=$B40))&amp;" - "&amp;SUM((G=$B40)*(P=AN$8))</f>
        <v>0 - 0</v>
      </c>
      <c r="AO40" s="12" t="str">
        <f t="array" ref="AO40">SUM((G=AO$8)*(P=$B40))&amp;" - "&amp;SUM((G=$B40)*(P=AO$8))</f>
        <v>0 - 0</v>
      </c>
      <c r="AP40" s="12" t="str">
        <f t="array" ref="AP40">SUM((G=AP$8)*(P=$B40))&amp;" - "&amp;SUM((G=$B40)*(P=AP$8))</f>
        <v>0 - 0</v>
      </c>
      <c r="AQ40" s="12" t="str">
        <f t="array" ref="AQ40">SUM((G=AQ$8)*(P=$B40))&amp;" - "&amp;SUM((G=$B40)*(P=AQ$8))</f>
        <v>0 - 0</v>
      </c>
      <c r="AR40" s="12" t="str">
        <f t="array" ref="AR40">SUM((G=AR$8)*(P=$B40))&amp;" - "&amp;SUM((G=$B40)*(P=AR$8))</f>
        <v>0 - 0</v>
      </c>
      <c r="AS40" s="12" t="str">
        <f t="array" ref="AS40">SUM((G=AS$8)*(P=$B40))&amp;" - "&amp;SUM((G=$B40)*(P=AS$8))</f>
        <v>0 - 0</v>
      </c>
      <c r="AT40" s="12" t="str">
        <f t="array" ref="AT40">SUM((G=AT$8)*(P=$B40))&amp;" - "&amp;SUM((G=$B40)*(P=AT$8))</f>
        <v>0 - 1</v>
      </c>
      <c r="AU40" s="12" t="str">
        <f t="array" ref="AU40">SUM((G=AU$8)*(P=$B40))&amp;" - "&amp;SUM((G=$B40)*(P=AU$8))</f>
        <v>0 - 0</v>
      </c>
      <c r="AV40" s="12" t="str">
        <f t="array" ref="AV40">SUM((G=AV$8)*(P=$B40))&amp;" - "&amp;SUM((G=$B40)*(P=AV$8))</f>
        <v>0 - 0</v>
      </c>
      <c r="AW40" s="12" t="str">
        <f t="array" ref="AW40">SUM((G=AW$8)*(P=$B40))&amp;" - "&amp;SUM((G=$B40)*(P=AW$8))</f>
        <v>0 - 0</v>
      </c>
      <c r="AX40" s="12" t="str">
        <f t="array" ref="AX40">SUM((G=AX$8)*(P=$B40))&amp;" - "&amp;SUM((G=$B40)*(P=AX$8))</f>
        <v>1 - 0</v>
      </c>
      <c r="AY40" s="12" t="str">
        <f t="array" ref="AY40">SUM((G=AY$8)*(P=$B40))&amp;" - "&amp;SUM((G=$B40)*(P=AY$8))</f>
        <v>0 - 0</v>
      </c>
      <c r="AZ40" s="12" t="str">
        <f t="array" ref="AZ40">SUM((G=AZ$8)*(P=$B40))&amp;" - "&amp;SUM((G=$B40)*(P=AZ$8))</f>
        <v>1 - 0</v>
      </c>
      <c r="BA40" s="12" t="str">
        <f t="array" ref="BA40">SUM((G=BA$8)*(P=$B40))&amp;" - "&amp;SUM((G=$B40)*(P=BA$8))</f>
        <v>0 - 0</v>
      </c>
      <c r="BB40" s="12" t="str">
        <f t="array" ref="BB40">SUM((G=BB$8)*(P=$B40))&amp;" - "&amp;SUM((G=$B40)*(P=BB$8))</f>
        <v>0 - 0</v>
      </c>
      <c r="BC40" s="12" t="str">
        <f t="array" ref="BC40">SUM((G=BC$8)*(P=$B40))&amp;" - "&amp;SUM((G=$B40)*(P=BC$8))</f>
        <v>0 - 0</v>
      </c>
      <c r="BD40" s="12" t="str">
        <f t="array" ref="BD40">SUM((G=BD$8)*(P=$B40))&amp;" - "&amp;SUM((G=$B40)*(P=BD$8))</f>
        <v>0 - 0</v>
      </c>
      <c r="BE40" s="12" t="str">
        <f t="array" ref="BE40">SUM((G=BE$8)*(P=$B40))&amp;" - "&amp;SUM((G=$B40)*(P=BE$8))</f>
        <v>0 - 0</v>
      </c>
      <c r="BF40" s="12" t="str">
        <f t="array" ref="BF40">SUM((G=BF$8)*(P=$B40))&amp;" - "&amp;SUM((G=$B40)*(P=BF$8))</f>
        <v>0 - 0</v>
      </c>
      <c r="BG40" s="12" t="str">
        <f t="array" ref="BG40">SUM((G=BG$8)*(P=$B40))&amp;" - "&amp;SUM((G=$B40)*(P=BG$8))</f>
        <v>0 - 0</v>
      </c>
      <c r="BH40" s="25" t="str">
        <f t="array" ref="BH40">SUM((G=BH$8)*(P=$B40))&amp;" - "&amp;SUM((G=$B40)*(P=BH$8))</f>
        <v>0 - 0</v>
      </c>
      <c r="BI40" s="25" t="str">
        <f t="array" ref="BI40">SUM((G=BI$8)*(P=$B40))&amp;" - "&amp;SUM((G=$B40)*(P=BI$8))</f>
        <v>0 - 0</v>
      </c>
      <c r="BJ40" s="21" t="str">
        <f t="shared" si="1"/>
        <v>JOULS</v>
      </c>
      <c r="BK40" s="15"/>
    </row>
    <row r="41" spans="2:63" ht="11.1" customHeight="1" x14ac:dyDescent="0.2">
      <c r="B41" s="22" t="s">
        <v>167</v>
      </c>
      <c r="C41" s="13" t="str">
        <f t="array" ref="C41">SUM((G=C$8)*(P=$B41))&amp;" - "&amp;SUM((G=$B41)*(P=C$8))</f>
        <v>0 - 0</v>
      </c>
      <c r="D41" s="35" t="str">
        <f t="array" ref="D41">SUM((G=D$8)*(P=$B41))&amp;" - "&amp;SUM((G=$B41)*(P=D$8))</f>
        <v>0 - 0</v>
      </c>
      <c r="E41" s="35" t="str">
        <f t="array" ref="E41">SUM((G=E$8)*(P=$B41))&amp;" - "&amp;SUM((G=$B41)*(P=E$8))</f>
        <v>0 - 0</v>
      </c>
      <c r="F41" s="12" t="str">
        <f t="array" ref="F41">SUM((G=F$8)*(P=$B41))&amp;" - "&amp;SUM((G=$B41)*(P=F$8))</f>
        <v>0 - 0</v>
      </c>
      <c r="G41" s="12" t="str">
        <f t="array" ref="G41">SUM((G=G$8)*(P=$B41))&amp;" - "&amp;SUM((G=$B41)*(P=G$8))</f>
        <v>0 - 0</v>
      </c>
      <c r="H41" s="12" t="str">
        <f t="array" ref="H41">SUM((G=H$8)*(P=$B41))&amp;" - "&amp;SUM((G=$B41)*(P=H$8))</f>
        <v>0 - 0</v>
      </c>
      <c r="I41" s="12" t="str">
        <f t="array" ref="I41">SUM((G=I$8)*(P=$B41))&amp;" - "&amp;SUM((G=$B41)*(P=I$8))</f>
        <v>0 - 0</v>
      </c>
      <c r="J41" s="12" t="str">
        <f t="array" ref="J41">SUM((G=J$8)*(P=$B41))&amp;" - "&amp;SUM((G=$B41)*(P=J$8))</f>
        <v>0 - 0</v>
      </c>
      <c r="K41" s="12" t="str">
        <f t="array" ref="K41">SUM((G=K$8)*(P=$B41))&amp;" - "&amp;SUM((G=$B41)*(P=K$8))</f>
        <v>0 - 0</v>
      </c>
      <c r="L41" s="12" t="str">
        <f t="array" ref="L41">SUM((G=L$8)*(P=$B41))&amp;" - "&amp;SUM((G=$B41)*(P=L$8))</f>
        <v>0 - 0</v>
      </c>
      <c r="M41" s="12" t="str">
        <f t="array" ref="M41">SUM((G=M$8)*(P=$B41))&amp;" - "&amp;SUM((G=$B41)*(P=M$8))</f>
        <v>0 - 0</v>
      </c>
      <c r="N41" s="12" t="str">
        <f t="array" ref="N41">SUM((G=N$8)*(P=$B41))&amp;" - "&amp;SUM((G=$B41)*(P=N$8))</f>
        <v>0 - 0</v>
      </c>
      <c r="O41" s="12" t="str">
        <f t="array" ref="O41">SUM((G=O$8)*(P=$B41))&amp;" - "&amp;SUM((G=$B41)*(P=O$8))</f>
        <v>0 - 0</v>
      </c>
      <c r="P41" s="12" t="str">
        <f t="array" ref="P41">SUM((G=P$8)*(P=$B41))&amp;" - "&amp;SUM((G=$B41)*(P=P$8))</f>
        <v>0 - 0</v>
      </c>
      <c r="Q41" s="12" t="str">
        <f t="array" ref="Q41">SUM((G=Q$8)*(P=$B41))&amp;" - "&amp;SUM((G=$B41)*(P=Q$8))</f>
        <v>0 - 0</v>
      </c>
      <c r="R41" s="12" t="str">
        <f t="array" ref="R41">SUM((G=R$8)*(P=$B41))&amp;" - "&amp;SUM((G=$B41)*(P=R$8))</f>
        <v>0 - 0</v>
      </c>
      <c r="S41" s="12" t="str">
        <f t="array" ref="S41">SUM((G=S$8)*(P=$B41))&amp;" - "&amp;SUM((G=$B41)*(P=S$8))</f>
        <v>0 - 0</v>
      </c>
      <c r="T41" s="12" t="str">
        <f t="array" ref="T41">SUM((G=T$8)*(P=$B41))&amp;" - "&amp;SUM((G=$B41)*(P=T$8))</f>
        <v>0 - 1</v>
      </c>
      <c r="U41" s="12" t="str">
        <f t="array" ref="U41">SUM((G=U$8)*(P=$B41))&amp;" - "&amp;SUM((G=$B41)*(P=U$8))</f>
        <v>0 - 1</v>
      </c>
      <c r="V41" s="12" t="str">
        <f t="array" ref="V41">SUM((G=V$8)*(P=$B41))&amp;" - "&amp;SUM((G=$B41)*(P=V$8))</f>
        <v>0 - 0</v>
      </c>
      <c r="W41" s="12" t="str">
        <f t="array" ref="W41">SUM((G=W$8)*(P=$B41))&amp;" - "&amp;SUM((G=$B41)*(P=W$8))</f>
        <v>0 - 0</v>
      </c>
      <c r="X41" s="12" t="str">
        <f t="array" ref="X41">SUM((G=X$8)*(P=$B41))&amp;" - "&amp;SUM((G=$B41)*(P=X$8))</f>
        <v>0 - 2</v>
      </c>
      <c r="Y41" s="12" t="str">
        <f t="array" ref="Y41">SUM((G=Y$8)*(P=$B41))&amp;" - "&amp;SUM((G=$B41)*(P=Y$8))</f>
        <v>0 - 0</v>
      </c>
      <c r="Z41" s="12" t="str">
        <f t="array" ref="Z41">SUM((G=Z$8)*(P=$B41))&amp;" - "&amp;SUM((G=$B41)*(P=Z$8))</f>
        <v>0 - 0</v>
      </c>
      <c r="AA41" s="12" t="str">
        <f t="array" ref="AA41">SUM((G=AA$8)*(P=$B41))&amp;" - "&amp;SUM((G=$B41)*(P=AA$8))</f>
        <v>0 - 0</v>
      </c>
      <c r="AB41" s="12" t="str">
        <f t="array" ref="AB41">SUM((G=AB$8)*(P=$B41))&amp;" - "&amp;SUM((G=$B41)*(P=AB$8))</f>
        <v>0 - 0</v>
      </c>
      <c r="AC41" s="12" t="str">
        <f t="array" ref="AC41">SUM((G=AC$8)*(P=$B41))&amp;" - "&amp;SUM((G=$B41)*(P=AC$8))</f>
        <v>0 - 0</v>
      </c>
      <c r="AD41" s="12" t="str">
        <f t="array" ref="AD41">SUM((G=AD$8)*(P=$B41))&amp;" - "&amp;SUM((G=$B41)*(P=AD$8))</f>
        <v>0 - 0</v>
      </c>
      <c r="AE41" s="12" t="str">
        <f t="array" ref="AE41">SUM((G=AE$8)*(P=$B41))&amp;" - "&amp;SUM((G=$B41)*(P=AE$8))</f>
        <v>0 - 0</v>
      </c>
      <c r="AF41" s="12" t="str">
        <f t="array" ref="AF41">SUM((G=AF$8)*(P=$B41))&amp;" - "&amp;SUM((G=$B41)*(P=AF$8))</f>
        <v>0 - 0</v>
      </c>
      <c r="AG41" s="12" t="str">
        <f t="array" ref="AG41">SUM((G=AG$8)*(P=$B41))&amp;" - "&amp;SUM((G=$B41)*(P=AG$8))</f>
        <v>1 - 0</v>
      </c>
      <c r="AH41" s="12" t="str">
        <f t="array" ref="AH41">SUM((G=AH$8)*(P=$B41))&amp;" - "&amp;SUM((G=$B41)*(P=AH$8))</f>
        <v>0 - 0</v>
      </c>
      <c r="AI41" s="12" t="str">
        <f t="array" ref="AI41">SUM((G=AI$8)*(P=$B41))&amp;" - "&amp;SUM((G=$B41)*(P=AI$8))</f>
        <v>0 - 0</v>
      </c>
      <c r="AJ41" s="12" t="str">
        <f t="array" ref="AJ41">SUM((G=AJ$8)*(P=$B41))&amp;" - "&amp;SUM((G=$B41)*(P=AJ$8))</f>
        <v>0 - 0</v>
      </c>
      <c r="AK41" s="12" t="str">
        <f t="array" ref="AK41">SUM((G=AK$8)*(P=$B41))&amp;" - "&amp;SUM((G=$B41)*(P=AK$8))</f>
        <v>0 - 1</v>
      </c>
      <c r="AL41" s="12" t="str">
        <f t="array" ref="AL41">SUM((G=AL$8)*(P=$B41))&amp;" - "&amp;SUM((G=$B41)*(P=AL$8))</f>
        <v>0 - 0</v>
      </c>
      <c r="AM41" s="12" t="str">
        <f t="array" ref="AM41">SUM((G=AM$8)*(P=$B41))&amp;" - "&amp;SUM((G=$B41)*(P=AM$8))</f>
        <v>0 - 0</v>
      </c>
      <c r="AN41" s="12" t="str">
        <f t="array" ref="AN41">SUM((G=AN$8)*(P=$B41))&amp;" - "&amp;SUM((G=$B41)*(P=AN$8))</f>
        <v>0 - 0</v>
      </c>
      <c r="AO41" s="12" t="str">
        <f t="array" ref="AO41">SUM((G=AO$8)*(P=$B41))&amp;" - "&amp;SUM((G=$B41)*(P=AO$8))</f>
        <v>0 - 0</v>
      </c>
      <c r="AP41" s="12" t="str">
        <f t="array" ref="AP41">SUM((G=AP$8)*(P=$B41))&amp;" - "&amp;SUM((G=$B41)*(P=AP$8))</f>
        <v>0 - 0</v>
      </c>
      <c r="AQ41" s="12" t="str">
        <f t="array" ref="AQ41">SUM((G=AQ$8)*(P=$B41))&amp;" - "&amp;SUM((G=$B41)*(P=AQ$8))</f>
        <v>0 - 0</v>
      </c>
      <c r="AR41" s="12" t="str">
        <f t="array" ref="AR41">SUM((G=AR$8)*(P=$B41))&amp;" - "&amp;SUM((G=$B41)*(P=AR$8))</f>
        <v>0 - 0</v>
      </c>
      <c r="AS41" s="12" t="str">
        <f t="array" ref="AS41">SUM((G=AS$8)*(P=$B41))&amp;" - "&amp;SUM((G=$B41)*(P=AS$8))</f>
        <v>0 - 0</v>
      </c>
      <c r="AT41" s="12" t="str">
        <f t="array" ref="AT41">SUM((G=AT$8)*(P=$B41))&amp;" - "&amp;SUM((G=$B41)*(P=AT$8))</f>
        <v>0 - 0</v>
      </c>
      <c r="AU41" s="12" t="str">
        <f t="array" ref="AU41">SUM((G=AU$8)*(P=$B41))&amp;" - "&amp;SUM((G=$B41)*(P=AU$8))</f>
        <v>0 - 0</v>
      </c>
      <c r="AV41" s="12" t="str">
        <f t="array" ref="AV41">SUM((G=AV$8)*(P=$B41))&amp;" - "&amp;SUM((G=$B41)*(P=AV$8))</f>
        <v>0 - 0</v>
      </c>
      <c r="AW41" s="12" t="str">
        <f t="array" ref="AW41">SUM((G=AW$8)*(P=$B41))&amp;" - "&amp;SUM((G=$B41)*(P=AW$8))</f>
        <v>0 - 0</v>
      </c>
      <c r="AX41" s="12" t="str">
        <f t="array" ref="AX41">SUM((G=AX$8)*(P=$B41))&amp;" - "&amp;SUM((G=$B41)*(P=AX$8))</f>
        <v>0 - 0</v>
      </c>
      <c r="AY41" s="12" t="str">
        <f t="array" ref="AY41">SUM((G=AY$8)*(P=$B41))&amp;" - "&amp;SUM((G=$B41)*(P=AY$8))</f>
        <v>0 - 0</v>
      </c>
      <c r="AZ41" s="12" t="str">
        <f t="array" ref="AZ41">SUM((G=AZ$8)*(P=$B41))&amp;" - "&amp;SUM((G=$B41)*(P=AZ$8))</f>
        <v>0 - 0</v>
      </c>
      <c r="BA41" s="12" t="str">
        <f t="array" ref="BA41">SUM((G=BA$8)*(P=$B41))&amp;" - "&amp;SUM((G=$B41)*(P=BA$8))</f>
        <v>0 - 1</v>
      </c>
      <c r="BB41" s="12" t="str">
        <f t="array" ref="BB41">SUM((G=BB$8)*(P=$B41))&amp;" - "&amp;SUM((G=$B41)*(P=BB$8))</f>
        <v>0 - 0</v>
      </c>
      <c r="BC41" s="12" t="str">
        <f t="array" ref="BC41">SUM((G=BC$8)*(P=$B41))&amp;" - "&amp;SUM((G=$B41)*(P=BC$8))</f>
        <v>0 - 0</v>
      </c>
      <c r="BD41" s="12" t="str">
        <f t="array" ref="BD41">SUM((G=BD$8)*(P=$B41))&amp;" - "&amp;SUM((G=$B41)*(P=BD$8))</f>
        <v>0 - 0</v>
      </c>
      <c r="BE41" s="12" t="str">
        <f t="array" ref="BE41">SUM((G=BE$8)*(P=$B41))&amp;" - "&amp;SUM((G=$B41)*(P=BE$8))</f>
        <v>0 - 0</v>
      </c>
      <c r="BF41" s="12" t="str">
        <f t="array" ref="BF41">SUM((G=BF$8)*(P=$B41))&amp;" - "&amp;SUM((G=$B41)*(P=BF$8))</f>
        <v>0 - 0</v>
      </c>
      <c r="BG41" s="12" t="str">
        <f t="array" ref="BG41">SUM((G=BG$8)*(P=$B41))&amp;" - "&amp;SUM((G=$B41)*(P=BG$8))</f>
        <v>0 - 0</v>
      </c>
      <c r="BH41" s="25" t="str">
        <f t="array" ref="BH41">SUM((G=BH$8)*(P=$B41))&amp;" - "&amp;SUM((G=$B41)*(P=BH$8))</f>
        <v>0 - 0</v>
      </c>
      <c r="BI41" s="25" t="str">
        <f t="array" ref="BI41">SUM((G=BI$8)*(P=$B41))&amp;" - "&amp;SUM((G=$B41)*(P=BI$8))</f>
        <v>1 - 0</v>
      </c>
      <c r="BJ41" s="21" t="str">
        <f t="shared" si="1"/>
        <v>JUDE</v>
      </c>
      <c r="BK41" s="15"/>
    </row>
    <row r="42" spans="2:63" ht="11.1" customHeight="1" x14ac:dyDescent="0.2">
      <c r="B42" s="22" t="s">
        <v>112</v>
      </c>
      <c r="C42" s="13" t="str">
        <f t="array" ref="C42">SUM((G=C$8)*(P=$B42))&amp;" - "&amp;SUM((G=$B42)*(P=C$8))</f>
        <v>0 - 0</v>
      </c>
      <c r="D42" s="35" t="str">
        <f t="array" ref="D42">SUM((G=D$8)*(P=$B42))&amp;" - "&amp;SUM((G=$B42)*(P=D$8))</f>
        <v>0 - 0</v>
      </c>
      <c r="E42" s="35" t="str">
        <f t="array" ref="E42">SUM((G=E$8)*(P=$B42))&amp;" - "&amp;SUM((G=$B42)*(P=E$8))</f>
        <v>0 - 0</v>
      </c>
      <c r="F42" s="12" t="str">
        <f t="array" ref="F42">SUM((G=F$8)*(P=$B42))&amp;" - "&amp;SUM((G=$B42)*(P=F$8))</f>
        <v>0 - 1</v>
      </c>
      <c r="G42" s="12" t="str">
        <f t="array" ref="G42">SUM((G=G$8)*(P=$B42))&amp;" - "&amp;SUM((G=$B42)*(P=G$8))</f>
        <v>0 - 0</v>
      </c>
      <c r="H42" s="12" t="str">
        <f t="array" ref="H42">SUM((G=H$8)*(P=$B42))&amp;" - "&amp;SUM((G=$B42)*(P=H$8))</f>
        <v>0 - 0</v>
      </c>
      <c r="I42" s="12" t="str">
        <f t="array" ref="I42">SUM((G=I$8)*(P=$B42))&amp;" - "&amp;SUM((G=$B42)*(P=I$8))</f>
        <v>0 - 0</v>
      </c>
      <c r="J42" s="12" t="str">
        <f t="array" ref="J42">SUM((G=J$8)*(P=$B42))&amp;" - "&amp;SUM((G=$B42)*(P=J$8))</f>
        <v>0 - 0</v>
      </c>
      <c r="K42" s="12" t="str">
        <f t="array" ref="K42">SUM((G=K$8)*(P=$B42))&amp;" - "&amp;SUM((G=$B42)*(P=K$8))</f>
        <v>0 - 0</v>
      </c>
      <c r="L42" s="12" t="str">
        <f t="array" ref="L42">SUM((G=L$8)*(P=$B42))&amp;" - "&amp;SUM((G=$B42)*(P=L$8))</f>
        <v>1 - 0</v>
      </c>
      <c r="M42" s="12" t="str">
        <f t="array" ref="M42">SUM((G=M$8)*(P=$B42))&amp;" - "&amp;SUM((G=$B42)*(P=M$8))</f>
        <v>0 - 0</v>
      </c>
      <c r="N42" s="12" t="str">
        <f t="array" ref="N42">SUM((G=N$8)*(P=$B42))&amp;" - "&amp;SUM((G=$B42)*(P=N$8))</f>
        <v>1 - 0</v>
      </c>
      <c r="O42" s="12" t="str">
        <f t="array" ref="O42">SUM((G=O$8)*(P=$B42))&amp;" - "&amp;SUM((G=$B42)*(P=O$8))</f>
        <v>0 - 0</v>
      </c>
      <c r="P42" s="12" t="str">
        <f t="array" ref="P42">SUM((G=P$8)*(P=$B42))&amp;" - "&amp;SUM((G=$B42)*(P=P$8))</f>
        <v>0 - 0</v>
      </c>
      <c r="Q42" s="12" t="str">
        <f t="array" ref="Q42">SUM((G=Q$8)*(P=$B42))&amp;" - "&amp;SUM((G=$B42)*(P=Q$8))</f>
        <v>0 - 0</v>
      </c>
      <c r="R42" s="12" t="str">
        <f t="array" ref="R42">SUM((G=R$8)*(P=$B42))&amp;" - "&amp;SUM((G=$B42)*(P=R$8))</f>
        <v>0 - 0</v>
      </c>
      <c r="S42" s="12" t="str">
        <f t="array" ref="S42">SUM((G=S$8)*(P=$B42))&amp;" - "&amp;SUM((G=$B42)*(P=S$8))</f>
        <v>0 - 0</v>
      </c>
      <c r="T42" s="12" t="str">
        <f t="array" ref="T42">SUM((G=T$8)*(P=$B42))&amp;" - "&amp;SUM((G=$B42)*(P=T$8))</f>
        <v>1 - 0</v>
      </c>
      <c r="U42" s="12" t="str">
        <f t="array" ref="U42">SUM((G=U$8)*(P=$B42))&amp;" - "&amp;SUM((G=$B42)*(P=U$8))</f>
        <v>0 - 0</v>
      </c>
      <c r="V42" s="12" t="str">
        <f t="array" ref="V42">SUM((G=V$8)*(P=$B42))&amp;" - "&amp;SUM((G=$B42)*(P=V$8))</f>
        <v>0 - 0</v>
      </c>
      <c r="W42" s="12" t="str">
        <f t="array" ref="W42">SUM((G=W$8)*(P=$B42))&amp;" - "&amp;SUM((G=$B42)*(P=W$8))</f>
        <v>1 - 2</v>
      </c>
      <c r="X42" s="12" t="str">
        <f t="array" ref="X42">SUM((G=X$8)*(P=$B42))&amp;" - "&amp;SUM((G=$B42)*(P=X$8))</f>
        <v>0 - 0</v>
      </c>
      <c r="Y42" s="12" t="str">
        <f t="array" ref="Y42">SUM((G=Y$8)*(P=$B42))&amp;" - "&amp;SUM((G=$B42)*(P=Y$8))</f>
        <v>0 - 0</v>
      </c>
      <c r="Z42" s="12" t="str">
        <f t="array" ref="Z42">SUM((G=Z$8)*(P=$B42))&amp;" - "&amp;SUM((G=$B42)*(P=Z$8))</f>
        <v>0 - 0</v>
      </c>
      <c r="AA42" s="12" t="str">
        <f t="array" ref="AA42">SUM((G=AA$8)*(P=$B42))&amp;" - "&amp;SUM((G=$B42)*(P=AA$8))</f>
        <v>0 - 0</v>
      </c>
      <c r="AB42" s="12" t="str">
        <f t="array" ref="AB42">SUM((G=AB$8)*(P=$B42))&amp;" - "&amp;SUM((G=$B42)*(P=AB$8))</f>
        <v>0 - 0</v>
      </c>
      <c r="AC42" s="12" t="str">
        <f t="array" ref="AC42">SUM((G=AC$8)*(P=$B42))&amp;" - "&amp;SUM((G=$B42)*(P=AC$8))</f>
        <v>0 - 0</v>
      </c>
      <c r="AD42" s="12" t="str">
        <f t="array" ref="AD42">SUM((G=AD$8)*(P=$B42))&amp;" - "&amp;SUM((G=$B42)*(P=AD$8))</f>
        <v>0 - 0</v>
      </c>
      <c r="AE42" s="12" t="str">
        <f t="array" ref="AE42">SUM((G=AE$8)*(P=$B42))&amp;" - "&amp;SUM((G=$B42)*(P=AE$8))</f>
        <v>0 - 0</v>
      </c>
      <c r="AF42" s="12" t="str">
        <f t="array" ref="AF42">SUM((G=AF$8)*(P=$B42))&amp;" - "&amp;SUM((G=$B42)*(P=AF$8))</f>
        <v>0 - 0</v>
      </c>
      <c r="AG42" s="12" t="str">
        <f t="array" ref="AG42">SUM((G=AG$8)*(P=$B42))&amp;" - "&amp;SUM((G=$B42)*(P=AG$8))</f>
        <v>0 - 0</v>
      </c>
      <c r="AH42" s="12" t="str">
        <f t="array" ref="AH42">SUM((G=AH$8)*(P=$B42))&amp;" - "&amp;SUM((G=$B42)*(P=AH$8))</f>
        <v>1 - 0</v>
      </c>
      <c r="AI42" s="12" t="str">
        <f t="array" ref="AI42">SUM((G=AI$8)*(P=$B42))&amp;" - "&amp;SUM((G=$B42)*(P=AI$8))</f>
        <v>0 - 0</v>
      </c>
      <c r="AJ42" s="12" t="str">
        <f t="array" ref="AJ42">SUM((G=AJ$8)*(P=$B42))&amp;" - "&amp;SUM((G=$B42)*(P=AJ$8))</f>
        <v>0 - 0</v>
      </c>
      <c r="AK42" s="12" t="str">
        <f t="array" ref="AK42">SUM((G=AK$8)*(P=$B42))&amp;" - "&amp;SUM((G=$B42)*(P=AK$8))</f>
        <v>1 - 0</v>
      </c>
      <c r="AL42" s="12" t="str">
        <f t="array" ref="AL42">SUM((G=AL$8)*(P=$B42))&amp;" - "&amp;SUM((G=$B42)*(P=AL$8))</f>
        <v>0 - 0</v>
      </c>
      <c r="AM42" s="12" t="str">
        <f t="array" ref="AM42">SUM((G=AM$8)*(P=$B42))&amp;" - "&amp;SUM((G=$B42)*(P=AM$8))</f>
        <v>0 - 0</v>
      </c>
      <c r="AN42" s="12" t="str">
        <f t="array" ref="AN42">SUM((G=AN$8)*(P=$B42))&amp;" - "&amp;SUM((G=$B42)*(P=AN$8))</f>
        <v>0 - 0</v>
      </c>
      <c r="AO42" s="12" t="str">
        <f t="array" ref="AO42">SUM((G=AO$8)*(P=$B42))&amp;" - "&amp;SUM((G=$B42)*(P=AO$8))</f>
        <v>0 - 0</v>
      </c>
      <c r="AP42" s="12" t="str">
        <f t="array" ref="AP42">SUM((G=AP$8)*(P=$B42))&amp;" - "&amp;SUM((G=$B42)*(P=AP$8))</f>
        <v>1 - 0</v>
      </c>
      <c r="AQ42" s="12" t="str">
        <f t="array" ref="AQ42">SUM((G=AQ$8)*(P=$B42))&amp;" - "&amp;SUM((G=$B42)*(P=AQ$8))</f>
        <v>0 - 0</v>
      </c>
      <c r="AR42" s="12" t="str">
        <f t="array" ref="AR42">SUM((G=AR$8)*(P=$B42))&amp;" - "&amp;SUM((G=$B42)*(P=AR$8))</f>
        <v>0 - 0</v>
      </c>
      <c r="AS42" s="12" t="str">
        <f t="array" ref="AS42">SUM((G=AS$8)*(P=$B42))&amp;" - "&amp;SUM((G=$B42)*(P=AS$8))</f>
        <v>0 - 0</v>
      </c>
      <c r="AT42" s="12" t="str">
        <f t="array" ref="AT42">SUM((G=AT$8)*(P=$B42))&amp;" - "&amp;SUM((G=$B42)*(P=AT$8))</f>
        <v>0 - 0</v>
      </c>
      <c r="AU42" s="12" t="str">
        <f t="array" ref="AU42">SUM((G=AU$8)*(P=$B42))&amp;" - "&amp;SUM((G=$B42)*(P=AU$8))</f>
        <v>0 - 0</v>
      </c>
      <c r="AV42" s="12" t="str">
        <f t="array" ref="AV42">SUM((G=AV$8)*(P=$B42))&amp;" - "&amp;SUM((G=$B42)*(P=AV$8))</f>
        <v>0 - 0</v>
      </c>
      <c r="AW42" s="12" t="str">
        <f t="array" ref="AW42">SUM((G=AW$8)*(P=$B42))&amp;" - "&amp;SUM((G=$B42)*(P=AW$8))</f>
        <v>0 - 0</v>
      </c>
      <c r="AX42" s="12" t="str">
        <f t="array" ref="AX42">SUM((G=AX$8)*(P=$B42))&amp;" - "&amp;SUM((G=$B42)*(P=AX$8))</f>
        <v>2 - 0</v>
      </c>
      <c r="AY42" s="12" t="str">
        <f t="array" ref="AY42">SUM((G=AY$8)*(P=$B42))&amp;" - "&amp;SUM((G=$B42)*(P=AY$8))</f>
        <v>0 - 0</v>
      </c>
      <c r="AZ42" s="12" t="str">
        <f t="array" ref="AZ42">SUM((G=AZ$8)*(P=$B42))&amp;" - "&amp;SUM((G=$B42)*(P=AZ$8))</f>
        <v>0 - 0</v>
      </c>
      <c r="BA42" s="12" t="str">
        <f t="array" ref="BA42">SUM((G=BA$8)*(P=$B42))&amp;" - "&amp;SUM((G=$B42)*(P=BA$8))</f>
        <v>1 - 0</v>
      </c>
      <c r="BB42" s="12" t="str">
        <f t="array" ref="BB42">SUM((G=BB$8)*(P=$B42))&amp;" - "&amp;SUM((G=$B42)*(P=BB$8))</f>
        <v>0 - 0</v>
      </c>
      <c r="BC42" s="12" t="str">
        <f t="array" ref="BC42">SUM((G=BC$8)*(P=$B42))&amp;" - "&amp;SUM((G=$B42)*(P=BC$8))</f>
        <v>0 - 0</v>
      </c>
      <c r="BD42" s="12" t="str">
        <f t="array" ref="BD42">SUM((G=BD$8)*(P=$B42))&amp;" - "&amp;SUM((G=$B42)*(P=BD$8))</f>
        <v>1 - 0</v>
      </c>
      <c r="BE42" s="12" t="str">
        <f t="array" ref="BE42">SUM((G=BE$8)*(P=$B42))&amp;" - "&amp;SUM((G=$B42)*(P=BE$8))</f>
        <v>0 - 0</v>
      </c>
      <c r="BF42" s="12" t="str">
        <f t="array" ref="BF42">SUM((G=BF$8)*(P=$B42))&amp;" - "&amp;SUM((G=$B42)*(P=BF$8))</f>
        <v>0 - 0</v>
      </c>
      <c r="BG42" s="12" t="str">
        <f t="array" ref="BG42">SUM((G=BG$8)*(P=$B42))&amp;" - "&amp;SUM((G=$B42)*(P=BG$8))</f>
        <v>0 - 0</v>
      </c>
      <c r="BH42" s="25" t="str">
        <f t="array" ref="BH42">SUM((G=BH$8)*(P=$B42))&amp;" - "&amp;SUM((G=$B42)*(P=BH$8))</f>
        <v>0 - 0</v>
      </c>
      <c r="BI42" s="25" t="str">
        <f t="array" ref="BI42">SUM((G=BI$8)*(P=$B42))&amp;" - "&amp;SUM((G=$B42)*(P=BI$8))</f>
        <v>0 - 0</v>
      </c>
      <c r="BJ42" s="21" t="str">
        <f t="shared" si="1"/>
        <v>JULIE</v>
      </c>
      <c r="BK42" s="15"/>
    </row>
    <row r="43" spans="2:63" ht="11.1" customHeight="1" x14ac:dyDescent="0.2">
      <c r="B43" s="22" t="s">
        <v>208</v>
      </c>
      <c r="C43" s="12" t="str">
        <f t="array" ref="C43">SUM((G=C$8)*(P=$B43))&amp;" - "&amp;SUM((G=$B43)*(P=C$8))</f>
        <v>0 - 0</v>
      </c>
      <c r="D43" s="12" t="str">
        <f t="array" ref="D43">SUM((G=D$8)*(P=$B43))&amp;" - "&amp;SUM((G=$B43)*(P=D$8))</f>
        <v>0 - 0</v>
      </c>
      <c r="E43" s="12" t="str">
        <f t="array" ref="E43">SUM((G=E$8)*(P=$B43))&amp;" - "&amp;SUM((G=$B43)*(P=E$8))</f>
        <v>0 - 0</v>
      </c>
      <c r="F43" s="12" t="str">
        <f t="array" ref="F43">SUM((G=F$8)*(P=$B43))&amp;" - "&amp;SUM((G=$B43)*(P=F$8))</f>
        <v>2 - 1</v>
      </c>
      <c r="G43" s="12" t="str">
        <f t="array" ref="G43">SUM((G=G$8)*(P=$B43))&amp;" - "&amp;SUM((G=$B43)*(P=G$8))</f>
        <v>0 - 1</v>
      </c>
      <c r="H43" s="12" t="str">
        <f t="array" ref="H43">SUM((G=H$8)*(P=$B43))&amp;" - "&amp;SUM((G=$B43)*(P=H$8))</f>
        <v>0 - 0</v>
      </c>
      <c r="I43" s="12" t="str">
        <f t="array" ref="I43">SUM((G=I$8)*(P=$B43))&amp;" - "&amp;SUM((G=$B43)*(P=I$8))</f>
        <v>0 - 1</v>
      </c>
      <c r="J43" s="12" t="str">
        <f t="array" ref="J43">SUM((G=J$8)*(P=$B43))&amp;" - "&amp;SUM((G=$B43)*(P=J$8))</f>
        <v>0 - 0</v>
      </c>
      <c r="K43" s="12" t="str">
        <f t="array" ref="K43">SUM((G=K$8)*(P=$B43))&amp;" - "&amp;SUM((G=$B43)*(P=K$8))</f>
        <v>0 - 0</v>
      </c>
      <c r="L43" s="12" t="str">
        <f t="array" ref="L43">SUM((G=L$8)*(P=$B43))&amp;" - "&amp;SUM((G=$B43)*(P=L$8))</f>
        <v>2 - 2</v>
      </c>
      <c r="M43" s="12" t="str">
        <f t="array" ref="M43">SUM((G=M$8)*(P=$B43))&amp;" - "&amp;SUM((G=$B43)*(P=M$8))</f>
        <v>1 - 2</v>
      </c>
      <c r="N43" s="12" t="str">
        <f t="array" ref="N43">SUM((G=N$8)*(P=$B43))&amp;" - "&amp;SUM((G=$B43)*(P=N$8))</f>
        <v>0 - 0</v>
      </c>
      <c r="O43" s="12" t="str">
        <f t="array" ref="O43">SUM((G=O$8)*(P=$B43))&amp;" - "&amp;SUM((G=$B43)*(P=O$8))</f>
        <v>0 - 0</v>
      </c>
      <c r="P43" s="12" t="str">
        <f t="array" ref="P43">SUM((G=P$8)*(P=$B43))&amp;" - "&amp;SUM((G=$B43)*(P=P$8))</f>
        <v>0 - 0</v>
      </c>
      <c r="Q43" s="12" t="str">
        <f t="array" ref="Q43">SUM((G=Q$8)*(P=$B43))&amp;" - "&amp;SUM((G=$B43)*(P=Q$8))</f>
        <v>1 - 0</v>
      </c>
      <c r="R43" s="12" t="str">
        <f t="array" ref="R43">SUM((G=R$8)*(P=$B43))&amp;" - "&amp;SUM((G=$B43)*(P=R$8))</f>
        <v>4 - 1</v>
      </c>
      <c r="S43" s="12" t="str">
        <f t="array" ref="S43">SUM((G=S$8)*(P=$B43))&amp;" - "&amp;SUM((G=$B43)*(P=S$8))</f>
        <v>0 - 0</v>
      </c>
      <c r="T43" s="12" t="str">
        <f t="array" ref="T43">SUM((G=T$8)*(P=$B43))&amp;" - "&amp;SUM((G=$B43)*(P=T$8))</f>
        <v>1 - 0</v>
      </c>
      <c r="U43" s="12" t="str">
        <f t="array" ref="U43">SUM((G=U$8)*(P=$B43))&amp;" - "&amp;SUM((G=$B43)*(P=U$8))</f>
        <v>3 - 1</v>
      </c>
      <c r="V43" s="12" t="str">
        <f t="array" ref="V43">SUM((G=V$8)*(P=$B43))&amp;" - "&amp;SUM((G=$B43)*(P=V$8))</f>
        <v>0 - 0</v>
      </c>
      <c r="W43" s="12" t="str">
        <f t="array" ref="W43">SUM((G=W$8)*(P=$B43))&amp;" - "&amp;SUM((G=$B43)*(P=W$8))</f>
        <v>0 - 0</v>
      </c>
      <c r="X43" s="12" t="str">
        <f t="array" ref="X43">SUM((G=X$8)*(P=$B43))&amp;" - "&amp;SUM((G=$B43)*(P=X$8))</f>
        <v>3 - 0</v>
      </c>
      <c r="Y43" s="12" t="str">
        <f t="array" ref="Y43">SUM((G=Y$8)*(P=$B43))&amp;" - "&amp;SUM((G=$B43)*(P=Y$8))</f>
        <v>0 - 1</v>
      </c>
      <c r="Z43" s="12" t="str">
        <f t="array" ref="Z43">SUM((G=Z$8)*(P=$B43))&amp;" - "&amp;SUM((G=$B43)*(P=Z$8))</f>
        <v>0 - 0</v>
      </c>
      <c r="AA43" s="12" t="str">
        <f t="array" ref="AA43">SUM((G=AA$8)*(P=$B43))&amp;" - "&amp;SUM((G=$B43)*(P=AA$8))</f>
        <v>1 - 2</v>
      </c>
      <c r="AB43" s="12" t="str">
        <f t="array" ref="AB43">SUM((G=AB$8)*(P=$B43))&amp;" - "&amp;SUM((G=$B43)*(P=AB$8))</f>
        <v>0 - 0</v>
      </c>
      <c r="AC43" s="12" t="str">
        <f t="array" ref="AC43">SUM((G=AC$8)*(P=$B43))&amp;" - "&amp;SUM((G=$B43)*(P=AC$8))</f>
        <v>1 - 0</v>
      </c>
      <c r="AD43" s="12" t="str">
        <f t="array" ref="AD43">SUM((G=AD$8)*(P=$B43))&amp;" - "&amp;SUM((G=$B43)*(P=AD$8))</f>
        <v>0 - 0</v>
      </c>
      <c r="AE43" s="12" t="str">
        <f t="array" ref="AE43">SUM((G=AE$8)*(P=$B43))&amp;" - "&amp;SUM((G=$B43)*(P=AE$8))</f>
        <v>0 - 0</v>
      </c>
      <c r="AF43" s="12" t="str">
        <f t="array" ref="AF43">SUM((G=AF$8)*(P=$B43))&amp;" - "&amp;SUM((G=$B43)*(P=AF$8))</f>
        <v>0 - 0</v>
      </c>
      <c r="AG43" s="12" t="str">
        <f t="array" ref="AG43">SUM((G=AG$8)*(P=$B43))&amp;" - "&amp;SUM((G=$B43)*(P=AG$8))</f>
        <v>1 - 1</v>
      </c>
      <c r="AH43" s="12" t="str">
        <f t="array" ref="AH43">SUM((G=AH$8)*(P=$B43))&amp;" - "&amp;SUM((G=$B43)*(P=AH$8))</f>
        <v>0 - 0</v>
      </c>
      <c r="AI43" s="12" t="str">
        <f t="array" ref="AI43">SUM((G=AI$8)*(P=$B43))&amp;" - "&amp;SUM((G=$B43)*(P=AI$8))</f>
        <v>1 - 0</v>
      </c>
      <c r="AJ43" s="12" t="str">
        <f t="array" ref="AJ43">SUM((G=AJ$8)*(P=$B43))&amp;" - "&amp;SUM((G=$B43)*(P=AJ$8))</f>
        <v>0 - 1</v>
      </c>
      <c r="AK43" s="12"/>
      <c r="AL43" s="12"/>
      <c r="AM43" s="12" t="str">
        <f t="array" ref="AM43">SUM((G=AM$8)*(P=$B43))&amp;" - "&amp;SUM((G=$B43)*(P=AM$8))</f>
        <v>0 - 0</v>
      </c>
      <c r="AN43" s="12" t="str">
        <f t="array" ref="AN43">SUM((G=AN$8)*(P=$B43))&amp;" - "&amp;SUM((G=$B43)*(P=AN$8))</f>
        <v>0 - 0</v>
      </c>
      <c r="AO43" s="12" t="str">
        <f t="array" ref="AO43">SUM((G=AO$8)*(P=$B43))&amp;" - "&amp;SUM((G=$B43)*(P=AO$8))</f>
        <v>0 - 0</v>
      </c>
      <c r="AP43" s="12" t="str">
        <f t="array" ref="AP43">SUM((G=AP$8)*(P=$B43))&amp;" - "&amp;SUM((G=$B43)*(P=AP$8))</f>
        <v>2 - 1</v>
      </c>
      <c r="AQ43" s="12" t="str">
        <f t="array" ref="AQ43">SUM((G=AQ$8)*(P=$B43))&amp;" - "&amp;SUM((G=$B43)*(P=AQ$8))</f>
        <v>0 - 0</v>
      </c>
      <c r="AR43" s="12" t="str">
        <f t="array" ref="AR43">SUM((G=AR$8)*(P=$B43))&amp;" - "&amp;SUM((G=$B43)*(P=AR$8))</f>
        <v>0 - 0</v>
      </c>
      <c r="AS43" s="12" t="str">
        <f t="array" ref="AS43">SUM((G=AS$8)*(P=$B43))&amp;" - "&amp;SUM((G=$B43)*(P=AS$8))</f>
        <v>0 - 0</v>
      </c>
      <c r="AT43" s="12" t="str">
        <f t="array" ref="AT43">SUM((G=AT$8)*(P=$B43))&amp;" - "&amp;SUM((G=$B43)*(P=AT$8))</f>
        <v>1 - 1</v>
      </c>
      <c r="AU43" s="12" t="str">
        <f t="array" ref="AU43">SUM((G=AU$8)*(P=$B43))&amp;" - "&amp;SUM((G=$B43)*(P=AU$8))</f>
        <v>0 - 0</v>
      </c>
      <c r="AV43" s="12" t="str">
        <f t="array" ref="AV43">SUM((G=AV$8)*(P=$B43))&amp;" - "&amp;SUM((G=$B43)*(P=AV$8))</f>
        <v>0 - 0</v>
      </c>
      <c r="AW43" s="12" t="str">
        <f t="array" ref="AW43">SUM((G=AW$8)*(P=$B43))&amp;" - "&amp;SUM((G=$B43)*(P=AW$8))</f>
        <v>0 - 0</v>
      </c>
      <c r="AX43" s="12" t="str">
        <f t="array" ref="AX43">SUM((G=AX$8)*(P=$B43))&amp;" - "&amp;SUM((G=$B43)*(P=AX$8))</f>
        <v>1 - 2</v>
      </c>
      <c r="AY43" s="12" t="str">
        <f t="array" ref="AY43">SUM((G=AY$8)*(P=$B43))&amp;" - "&amp;SUM((G=$B43)*(P=AY$8))</f>
        <v>0 - 0</v>
      </c>
      <c r="AZ43" s="12" t="str">
        <f t="array" ref="AZ43">SUM((G=AZ$8)*(P=$B43))&amp;" - "&amp;SUM((G=$B43)*(P=AZ$8))</f>
        <v>0 - 0</v>
      </c>
      <c r="BA43" s="12" t="str">
        <f t="array" ref="BA43">SUM((G=BA$8)*(P=$B43))&amp;" - "&amp;SUM((G=$B43)*(P=BA$8))</f>
        <v>2 - 1</v>
      </c>
      <c r="BB43" s="12" t="str">
        <f t="array" ref="BB43">SUM((G=BB$8)*(P=$B43))&amp;" - "&amp;SUM((G=$B43)*(P=BB$8))</f>
        <v>0 - 0</v>
      </c>
      <c r="BC43" s="12" t="str">
        <f t="array" ref="BC43">SUM((G=BC$8)*(P=$B43))&amp;" - "&amp;SUM((G=$B43)*(P=BC$8))</f>
        <v>0 - 0</v>
      </c>
      <c r="BD43" s="12" t="str">
        <f t="array" ref="BD43">SUM((G=BD$8)*(P=$B43))&amp;" - "&amp;SUM((G=$B43)*(P=BD$8))</f>
        <v>2 - 0</v>
      </c>
      <c r="BE43" s="12" t="str">
        <f t="array" ref="BE43">SUM((G=BE$8)*(P=$B43))&amp;" - "&amp;SUM((G=$B43)*(P=BE$8))</f>
        <v>0 - 0</v>
      </c>
      <c r="BF43" s="12" t="str">
        <f t="array" ref="BF43">SUM((G=BF$8)*(P=$B43))&amp;" - "&amp;SUM((G=$B43)*(P=BF$8))</f>
        <v>0 - 0</v>
      </c>
      <c r="BG43" s="12" t="str">
        <f t="array" ref="BG43">SUM((G=BG$8)*(P=$B43))&amp;" - "&amp;SUM((G=$B43)*(P=BG$8))</f>
        <v>0 - 0</v>
      </c>
      <c r="BH43" s="12" t="str">
        <f t="array" ref="BH43">SUM((G=BH$8)*(P=$B43))&amp;" - "&amp;SUM((G=$B43)*(P=BH$8))</f>
        <v>0 - 0</v>
      </c>
      <c r="BI43" s="12" t="str">
        <f t="array" ref="BI43">SUM((G=BI$8)*(P=$B43))&amp;" - "&amp;SUM((G=$B43)*(P=BI$8))</f>
        <v>0 - 0</v>
      </c>
      <c r="BJ43" s="21" t="str">
        <f t="shared" si="1"/>
        <v>KARL</v>
      </c>
      <c r="BK43" s="15"/>
    </row>
    <row r="44" spans="2:63" ht="11.1" customHeight="1" x14ac:dyDescent="0.2">
      <c r="B44" s="22" t="s">
        <v>240</v>
      </c>
      <c r="C44" s="12" t="str">
        <f t="array" ref="C44">SUM((G=C$8)*(P=$B44))&amp;" - "&amp;SUM((G=$B44)*(P=C$8))</f>
        <v>0 - 0</v>
      </c>
      <c r="D44" s="12" t="str">
        <f t="array" ref="D44">SUM((G=D$8)*(P=$B44))&amp;" - "&amp;SUM((G=$B44)*(P=D$8))</f>
        <v>1 - 0</v>
      </c>
      <c r="E44" s="12" t="str">
        <f t="array" ref="E44">SUM((G=E$8)*(P=$B44))&amp;" - "&amp;SUM((G=$B44)*(P=E$8))</f>
        <v>0 - 0</v>
      </c>
      <c r="F44" s="12" t="str">
        <f t="array" ref="F44">SUM((G=F$8)*(P=$B44))&amp;" - "&amp;SUM((G=$B44)*(P=F$8))</f>
        <v>1 - 0</v>
      </c>
      <c r="G44" s="12" t="str">
        <f t="array" ref="G44">SUM((G=G$8)*(P=$B44))&amp;" - "&amp;SUM((G=$B44)*(P=G$8))</f>
        <v>0 - 1</v>
      </c>
      <c r="H44" s="12" t="str">
        <f t="array" ref="H44">SUM((G=H$8)*(P=$B44))&amp;" - "&amp;SUM((G=$B44)*(P=H$8))</f>
        <v>0 - 0</v>
      </c>
      <c r="I44" s="12" t="str">
        <f t="array" ref="I44">SUM((G=I$8)*(P=$B44))&amp;" - "&amp;SUM((G=$B44)*(P=I$8))</f>
        <v>0 - 0</v>
      </c>
      <c r="J44" s="12" t="str">
        <f t="array" ref="J44">SUM((G=J$8)*(P=$B44))&amp;" - "&amp;SUM((G=$B44)*(P=J$8))</f>
        <v>0 - 0</v>
      </c>
      <c r="K44" s="12" t="str">
        <f t="array" ref="K44">SUM((G=K$8)*(P=$B44))&amp;" - "&amp;SUM((G=$B44)*(P=K$8))</f>
        <v>0 - 0</v>
      </c>
      <c r="L44" s="12" t="str">
        <f t="array" ref="L44">SUM((G=L$8)*(P=$B44))&amp;" - "&amp;SUM((G=$B44)*(P=L$8))</f>
        <v>1 - 1</v>
      </c>
      <c r="M44" s="12" t="str">
        <f t="array" ref="M44">SUM((G=M$8)*(P=$B44))&amp;" - "&amp;SUM((G=$B44)*(P=M$8))</f>
        <v>1 - 1</v>
      </c>
      <c r="N44" s="12" t="str">
        <f t="array" ref="N44">SUM((G=N$8)*(P=$B44))&amp;" - "&amp;SUM((G=$B44)*(P=N$8))</f>
        <v>0 - 0</v>
      </c>
      <c r="O44" s="12" t="str">
        <f t="array" ref="O44">SUM((G=O$8)*(P=$B44))&amp;" - "&amp;SUM((G=$B44)*(P=O$8))</f>
        <v>0 - 0</v>
      </c>
      <c r="P44" s="12" t="str">
        <f t="array" ref="P44">SUM((G=P$8)*(P=$B44))&amp;" - "&amp;SUM((G=$B44)*(P=P$8))</f>
        <v>0 - 0</v>
      </c>
      <c r="Q44" s="12" t="str">
        <f t="array" ref="Q44">SUM((G=Q$8)*(P=$B44))&amp;" - "&amp;SUM((G=$B44)*(P=Q$8))</f>
        <v>0 - 0</v>
      </c>
      <c r="R44" s="12" t="str">
        <f t="array" ref="R44">SUM((G=R$8)*(P=$B44))&amp;" - "&amp;SUM((G=$B44)*(P=R$8))</f>
        <v>1 - 0</v>
      </c>
      <c r="S44" s="12" t="str">
        <f t="array" ref="S44">SUM((G=S$8)*(P=$B44))&amp;" - "&amp;SUM((G=$B44)*(P=S$8))</f>
        <v>0 - 0</v>
      </c>
      <c r="T44" s="12" t="str">
        <f t="array" ref="T44">SUM((G=T$8)*(P=$B44))&amp;" - "&amp;SUM((G=$B44)*(P=T$8))</f>
        <v>0 - 2</v>
      </c>
      <c r="U44" s="12" t="str">
        <f t="array" ref="U44">SUM((G=U$8)*(P=$B44))&amp;" - "&amp;SUM((G=$B44)*(P=U$8))</f>
        <v>2 - 3</v>
      </c>
      <c r="V44" s="12" t="str">
        <f t="array" ref="V44">SUM((G=V$8)*(P=$B44))&amp;" - "&amp;SUM((G=$B44)*(P=V$8))</f>
        <v>0 - 1</v>
      </c>
      <c r="W44" s="12" t="str">
        <f t="array" ref="W44">SUM((G=W$8)*(P=$B44))&amp;" - "&amp;SUM((G=$B44)*(P=W$8))</f>
        <v>1 - 2</v>
      </c>
      <c r="X44" s="12" t="str">
        <f t="array" ref="X44">SUM((G=X$8)*(P=$B44))&amp;" - "&amp;SUM((G=$B44)*(P=X$8))</f>
        <v>2 - 0</v>
      </c>
      <c r="Y44" s="12" t="str">
        <f t="array" ref="Y44">SUM((G=Y$8)*(P=$B44))&amp;" - "&amp;SUM((G=$B44)*(P=Y$8))</f>
        <v>0 - 0</v>
      </c>
      <c r="Z44" s="12" t="str">
        <f t="array" ref="Z44">SUM((G=Z$8)*(P=$B44))&amp;" - "&amp;SUM((G=$B44)*(P=Z$8))</f>
        <v>0 - 0</v>
      </c>
      <c r="AA44" s="12" t="str">
        <f t="array" ref="AA44">SUM((G=AA$8)*(P=$B44))&amp;" - "&amp;SUM((G=$B44)*(P=AA$8))</f>
        <v>0 - 0</v>
      </c>
      <c r="AB44" s="12" t="str">
        <f t="array" ref="AB44">SUM((G=AB$8)*(P=$B44))&amp;" - "&amp;SUM((G=$B44)*(P=AB$8))</f>
        <v>0 - 0</v>
      </c>
      <c r="AC44" s="12" t="str">
        <f t="array" ref="AC44">SUM((G=AC$8)*(P=$B44))&amp;" - "&amp;SUM((G=$B44)*(P=AC$8))</f>
        <v>0 - 0</v>
      </c>
      <c r="AD44" s="12" t="str">
        <f t="array" ref="AD44">SUM((G=AD$8)*(P=$B44))&amp;" - "&amp;SUM((G=$B44)*(P=AD$8))</f>
        <v>0 - 0</v>
      </c>
      <c r="AE44" s="12" t="str">
        <f t="array" ref="AE44">SUM((G=AE$8)*(P=$B44))&amp;" - "&amp;SUM((G=$B44)*(P=AE$8))</f>
        <v>0 - 0</v>
      </c>
      <c r="AF44" s="12" t="str">
        <f t="array" ref="AF44">SUM((G=AF$8)*(P=$B44))&amp;" - "&amp;SUM((G=$B44)*(P=AF$8))</f>
        <v>0 - 0</v>
      </c>
      <c r="AG44" s="12" t="str">
        <f t="array" ref="AG44">SUM((G=AG$8)*(P=$B44))&amp;" - "&amp;SUM((G=$B44)*(P=AG$8))</f>
        <v>0 - 1</v>
      </c>
      <c r="AH44" s="12" t="str">
        <f t="array" ref="AH44">SUM((G=AH$8)*(P=$B44))&amp;" - "&amp;SUM((G=$B44)*(P=AH$8))</f>
        <v>0 - 0</v>
      </c>
      <c r="AI44" s="12" t="str">
        <f t="array" ref="AI44">SUM((G=AI$8)*(P=$B44))&amp;" - "&amp;SUM((G=$B44)*(P=AI$8))</f>
        <v>0 - 0</v>
      </c>
      <c r="AJ44" s="12" t="str">
        <f t="array" ref="AJ44">SUM((G=AJ$8)*(P=$B44))&amp;" - "&amp;SUM((G=$B44)*(P=AJ$8))</f>
        <v>0 - 0</v>
      </c>
      <c r="AK44" s="12"/>
      <c r="AL44" s="12"/>
      <c r="AM44" s="12" t="str">
        <f t="array" ref="AM44">SUM((G=AM$8)*(P=$B44))&amp;" - "&amp;SUM((G=$B44)*(P=AM$8))</f>
        <v>0 - 0</v>
      </c>
      <c r="AN44" s="12" t="str">
        <f t="array" ref="AN44">SUM((G=AN$8)*(P=$B44))&amp;" - "&amp;SUM((G=$B44)*(P=AN$8))</f>
        <v>0 - 0</v>
      </c>
      <c r="AO44" s="12" t="str">
        <f t="array" ref="AO44">SUM((G=AO$8)*(P=$B44))&amp;" - "&amp;SUM((G=$B44)*(P=AO$8))</f>
        <v>0 - 0</v>
      </c>
      <c r="AP44" s="12" t="str">
        <f t="array" ref="AP44">SUM((G=AP$8)*(P=$B44))&amp;" - "&amp;SUM((G=$B44)*(P=AP$8))</f>
        <v>2 - 1</v>
      </c>
      <c r="AQ44" s="12" t="str">
        <f t="array" ref="AQ44">SUM((G=AQ$8)*(P=$B44))&amp;" - "&amp;SUM((G=$B44)*(P=AQ$8))</f>
        <v>0 - 0</v>
      </c>
      <c r="AR44" s="12" t="str">
        <f t="array" ref="AR44">SUM((G=AR$8)*(P=$B44))&amp;" - "&amp;SUM((G=$B44)*(P=AR$8))</f>
        <v>1 - 0</v>
      </c>
      <c r="AS44" s="12" t="str">
        <f t="array" ref="AS44">SUM((G=AS$8)*(P=$B44))&amp;" - "&amp;SUM((G=$B44)*(P=AS$8))</f>
        <v>0 - 0</v>
      </c>
      <c r="AT44" s="12" t="str">
        <f t="array" ref="AT44">SUM((G=AT$8)*(P=$B44))&amp;" - "&amp;SUM((G=$B44)*(P=AT$8))</f>
        <v>1 - 1</v>
      </c>
      <c r="AU44" s="12" t="str">
        <f t="array" ref="AU44">SUM((G=AU$8)*(P=$B44))&amp;" - "&amp;SUM((G=$B44)*(P=AU$8))</f>
        <v>1 - 0</v>
      </c>
      <c r="AV44" s="12" t="str">
        <f t="array" ref="AV44">SUM((G=AV$8)*(P=$B44))&amp;" - "&amp;SUM((G=$B44)*(P=AV$8))</f>
        <v>0 - 0</v>
      </c>
      <c r="AW44" s="12" t="str">
        <f t="array" ref="AW44">SUM((G=AW$8)*(P=$B44))&amp;" - "&amp;SUM((G=$B44)*(P=AW$8))</f>
        <v>0 - 1</v>
      </c>
      <c r="AX44" s="12" t="str">
        <f t="array" ref="AX44">SUM((G=AX$8)*(P=$B44))&amp;" - "&amp;SUM((G=$B44)*(P=AX$8))</f>
        <v>0 - 2</v>
      </c>
      <c r="AY44" s="12" t="str">
        <f t="array" ref="AY44">SUM((G=AY$8)*(P=$B44))&amp;" - "&amp;SUM((G=$B44)*(P=AY$8))</f>
        <v>0 - 0</v>
      </c>
      <c r="AZ44" s="12" t="str">
        <f t="array" ref="AZ44">SUM((G=AZ$8)*(P=$B44))&amp;" - "&amp;SUM((G=$B44)*(P=AZ$8))</f>
        <v>0 - 0</v>
      </c>
      <c r="BA44" s="12" t="str">
        <f t="array" ref="BA44">SUM((G=BA$8)*(P=$B44))&amp;" - "&amp;SUM((G=$B44)*(P=BA$8))</f>
        <v>1 - 1</v>
      </c>
      <c r="BB44" s="12" t="str">
        <f t="array" ref="BB44">SUM((G=BB$8)*(P=$B44))&amp;" - "&amp;SUM((G=$B44)*(P=BB$8))</f>
        <v>0 - 0</v>
      </c>
      <c r="BC44" s="12" t="str">
        <f t="array" ref="BC44">SUM((G=BC$8)*(P=$B44))&amp;" - "&amp;SUM((G=$B44)*(P=BC$8))</f>
        <v>0 - 0</v>
      </c>
      <c r="BD44" s="12" t="str">
        <f t="array" ref="BD44">SUM((G=BD$8)*(P=$B44))&amp;" - "&amp;SUM((G=$B44)*(P=BD$8))</f>
        <v>0 - 1</v>
      </c>
      <c r="BE44" s="12" t="str">
        <f t="array" ref="BE44">SUM((G=BE$8)*(P=$B44))&amp;" - "&amp;SUM((G=$B44)*(P=BE$8))</f>
        <v>0 - 0</v>
      </c>
      <c r="BF44" s="12" t="str">
        <f t="array" ref="BF44">SUM((G=BF$8)*(P=$B44))&amp;" - "&amp;SUM((G=$B44)*(P=BF$8))</f>
        <v>0 - 0</v>
      </c>
      <c r="BG44" s="12" t="str">
        <f t="array" ref="BG44">SUM((G=BG$8)*(P=$B44))&amp;" - "&amp;SUM((G=$B44)*(P=BG$8))</f>
        <v>0 - 0</v>
      </c>
      <c r="BH44" s="12" t="str">
        <f t="array" ref="BH44">SUM((G=BH$8)*(P=$B44))&amp;" - "&amp;SUM((G=$B44)*(P=BH$8))</f>
        <v>0 - 0</v>
      </c>
      <c r="BI44" s="12" t="str">
        <f t="array" ref="BI44">SUM((G=BI$8)*(P=$B44))&amp;" - "&amp;SUM((G=$B44)*(P=BI$8))</f>
        <v>0 - 0</v>
      </c>
      <c r="BJ44" s="21" t="str">
        <f t="shared" si="1"/>
        <v>LOGAN</v>
      </c>
      <c r="BK44" s="15"/>
    </row>
    <row r="45" spans="2:63" ht="11.1" customHeight="1" x14ac:dyDescent="0.2">
      <c r="B45" s="22" t="s">
        <v>196</v>
      </c>
      <c r="C45" s="13" t="str">
        <f t="array" ref="C45">SUM((G=C$8)*(P=$B45))&amp;" - "&amp;SUM((G=$B45)*(P=C$8))</f>
        <v>0 - 0</v>
      </c>
      <c r="D45" s="35" t="str">
        <f t="array" ref="D45">SUM((G=D$8)*(P=$B45))&amp;" - "&amp;SUM((G=$B45)*(P=D$8))</f>
        <v>0 - 0</v>
      </c>
      <c r="E45" s="35" t="str">
        <f t="array" ref="E45">SUM((G=E$8)*(P=$B45))&amp;" - "&amp;SUM((G=$B45)*(P=E$8))</f>
        <v>0 - 0</v>
      </c>
      <c r="F45" s="12" t="str">
        <f t="array" ref="F45">SUM((G=F$8)*(P=$B45))&amp;" - "&amp;SUM((G=$B45)*(P=F$8))</f>
        <v>0 - 0</v>
      </c>
      <c r="G45" s="12" t="str">
        <f t="array" ref="G45">SUM((G=G$8)*(P=$B45))&amp;" - "&amp;SUM((G=$B45)*(P=G$8))</f>
        <v>0 - 0</v>
      </c>
      <c r="H45" s="12" t="str">
        <f t="array" ref="H45">SUM((G=H$8)*(P=$B45))&amp;" - "&amp;SUM((G=$B45)*(P=H$8))</f>
        <v>0 - 0</v>
      </c>
      <c r="I45" s="12" t="str">
        <f t="array" ref="I45">SUM((G=I$8)*(P=$B45))&amp;" - "&amp;SUM((G=$B45)*(P=I$8))</f>
        <v>0 - 0</v>
      </c>
      <c r="J45" s="12" t="str">
        <f t="array" ref="J45">SUM((G=J$8)*(P=$B45))&amp;" - "&amp;SUM((G=$B45)*(P=J$8))</f>
        <v>0 - 0</v>
      </c>
      <c r="K45" s="12" t="str">
        <f t="array" ref="K45">SUM((G=K$8)*(P=$B45))&amp;" - "&amp;SUM((G=$B45)*(P=K$8))</f>
        <v>0 - 0</v>
      </c>
      <c r="L45" s="12" t="str">
        <f t="array" ref="L45">SUM((G=L$8)*(P=$B45))&amp;" - "&amp;SUM((G=$B45)*(P=L$8))</f>
        <v>0 - 0</v>
      </c>
      <c r="M45" s="12" t="str">
        <f t="array" ref="M45">SUM((G=M$8)*(P=$B45))&amp;" - "&amp;SUM((G=$B45)*(P=M$8))</f>
        <v>0 - 0</v>
      </c>
      <c r="N45" s="12" t="str">
        <f t="array" ref="N45">SUM((G=N$8)*(P=$B45))&amp;" - "&amp;SUM((G=$B45)*(P=N$8))</f>
        <v>0 - 0</v>
      </c>
      <c r="O45" s="12" t="str">
        <f t="array" ref="O45">SUM((G=O$8)*(P=$B45))&amp;" - "&amp;SUM((G=$B45)*(P=O$8))</f>
        <v>0 - 0</v>
      </c>
      <c r="P45" s="12" t="str">
        <f t="array" ref="P45">SUM((G=P$8)*(P=$B45))&amp;" - "&amp;SUM((G=$B45)*(P=P$8))</f>
        <v>0 - 0</v>
      </c>
      <c r="Q45" s="12" t="str">
        <f t="array" ref="Q45">SUM((G=Q$8)*(P=$B45))&amp;" - "&amp;SUM((G=$B45)*(P=Q$8))</f>
        <v>0 - 0</v>
      </c>
      <c r="R45" s="12" t="str">
        <f t="array" ref="R45">SUM((G=R$8)*(P=$B45))&amp;" - "&amp;SUM((G=$B45)*(P=R$8))</f>
        <v>0 - 0</v>
      </c>
      <c r="S45" s="12" t="str">
        <f t="array" ref="S45">SUM((G=S$8)*(P=$B45))&amp;" - "&amp;SUM((G=$B45)*(P=S$8))</f>
        <v>0 - 0</v>
      </c>
      <c r="T45" s="12" t="str">
        <f t="array" ref="T45">SUM((G=T$8)*(P=$B45))&amp;" - "&amp;SUM((G=$B45)*(P=T$8))</f>
        <v>0 - 0</v>
      </c>
      <c r="U45" s="12" t="str">
        <f t="array" ref="U45">SUM((G=U$8)*(P=$B45))&amp;" - "&amp;SUM((G=$B45)*(P=U$8))</f>
        <v>0 - 0</v>
      </c>
      <c r="V45" s="12" t="str">
        <f t="array" ref="V45">SUM((G=V$8)*(P=$B45))&amp;" - "&amp;SUM((G=$B45)*(P=V$8))</f>
        <v>0 - 0</v>
      </c>
      <c r="W45" s="12" t="str">
        <f t="array" ref="W45">SUM((G=W$8)*(P=$B45))&amp;" - "&amp;SUM((G=$B45)*(P=W$8))</f>
        <v>1 - 0</v>
      </c>
      <c r="X45" s="12" t="str">
        <f t="array" ref="X45">SUM((G=X$8)*(P=$B45))&amp;" - "&amp;SUM((G=$B45)*(P=X$8))</f>
        <v>0 - 0</v>
      </c>
      <c r="Y45" s="12" t="str">
        <f t="array" ref="Y45">SUM((G=Y$8)*(P=$B45))&amp;" - "&amp;SUM((G=$B45)*(P=Y$8))</f>
        <v>0 - 0</v>
      </c>
      <c r="Z45" s="12" t="str">
        <f t="array" ref="Z45">SUM((G=Z$8)*(P=$B45))&amp;" - "&amp;SUM((G=$B45)*(P=Z$8))</f>
        <v>0 - 0</v>
      </c>
      <c r="AA45" s="12" t="str">
        <f t="array" ref="AA45">SUM((G=AA$8)*(P=$B45))&amp;" - "&amp;SUM((G=$B45)*(P=AA$8))</f>
        <v>0 - 0</v>
      </c>
      <c r="AB45" s="12" t="str">
        <f t="array" ref="AB45">SUM((G=AB$8)*(P=$B45))&amp;" - "&amp;SUM((G=$B45)*(P=AB$8))</f>
        <v>0 - 0</v>
      </c>
      <c r="AC45" s="12" t="str">
        <f t="array" ref="AC45">SUM((G=AC$8)*(P=$B45))&amp;" - "&amp;SUM((G=$B45)*(P=AC$8))</f>
        <v>0 - 0</v>
      </c>
      <c r="AD45" s="12" t="str">
        <f t="array" ref="AD45">SUM((G=AD$8)*(P=$B45))&amp;" - "&amp;SUM((G=$B45)*(P=AD$8))</f>
        <v>0 - 0</v>
      </c>
      <c r="AE45" s="12" t="str">
        <f t="array" ref="AE45">SUM((G=AE$8)*(P=$B45))&amp;" - "&amp;SUM((G=$B45)*(P=AE$8))</f>
        <v>0 - 0</v>
      </c>
      <c r="AF45" s="12" t="str">
        <f t="array" ref="AF45">SUM((G=AF$8)*(P=$B45))&amp;" - "&amp;SUM((G=$B45)*(P=AF$8))</f>
        <v>0 - 0</v>
      </c>
      <c r="AG45" s="12" t="str">
        <f t="array" ref="AG45">SUM((G=AG$8)*(P=$B45))&amp;" - "&amp;SUM((G=$B45)*(P=AG$8))</f>
        <v>0 - 0</v>
      </c>
      <c r="AH45" s="12" t="str">
        <f t="array" ref="AH45">SUM((G=AH$8)*(P=$B45))&amp;" - "&amp;SUM((G=$B45)*(P=AH$8))</f>
        <v>0 - 0</v>
      </c>
      <c r="AI45" s="12" t="str">
        <f t="array" ref="AI45">SUM((G=AI$8)*(P=$B45))&amp;" - "&amp;SUM((G=$B45)*(P=AI$8))</f>
        <v>0 - 0</v>
      </c>
      <c r="AJ45" s="12" t="str">
        <f t="array" ref="AJ45">SUM((G=AJ$8)*(P=$B45))&amp;" - "&amp;SUM((G=$B45)*(P=AJ$8))</f>
        <v>0 - 0</v>
      </c>
      <c r="AK45" s="12" t="str">
        <f t="array" ref="AK45">SUM((G=AK$8)*(P=$B45))&amp;" - "&amp;SUM((G=$B45)*(P=AK$8))</f>
        <v>0 - 0</v>
      </c>
      <c r="AL45" s="12" t="str">
        <f t="array" ref="AL45">SUM((G=AL$8)*(P=$B45))&amp;" - "&amp;SUM((G=$B45)*(P=AL$8))</f>
        <v>0 - 0</v>
      </c>
      <c r="AM45" s="12" t="str">
        <f t="array" ref="AM45">SUM((G=AM$8)*(P=$B45))&amp;" - "&amp;SUM((G=$B45)*(P=AM$8))</f>
        <v>0 - 0</v>
      </c>
      <c r="AN45" s="12" t="str">
        <f t="array" ref="AN45">SUM((G=AN$8)*(P=$B45))&amp;" - "&amp;SUM((G=$B45)*(P=AN$8))</f>
        <v>0 - 0</v>
      </c>
      <c r="AO45" s="12" t="str">
        <f t="array" ref="AO45">SUM((G=AO$8)*(P=$B45))&amp;" - "&amp;SUM((G=$B45)*(P=AO$8))</f>
        <v>0 - 0</v>
      </c>
      <c r="AP45" s="12" t="str">
        <f t="array" ref="AP45">SUM((G=AP$8)*(P=$B45))&amp;" - "&amp;SUM((G=$B45)*(P=AP$8))</f>
        <v>0 - 0</v>
      </c>
      <c r="AQ45" s="12" t="str">
        <f t="array" ref="AQ45">SUM((G=AQ$8)*(P=$B45))&amp;" - "&amp;SUM((G=$B45)*(P=AQ$8))</f>
        <v>0 - 0</v>
      </c>
      <c r="AR45" s="12" t="str">
        <f t="array" ref="AR45">SUM((G=AR$8)*(P=$B45))&amp;" - "&amp;SUM((G=$B45)*(P=AR$8))</f>
        <v>0 - 0</v>
      </c>
      <c r="AS45" s="12" t="str">
        <f t="array" ref="AS45">SUM((G=AS$8)*(P=$B45))&amp;" - "&amp;SUM((G=$B45)*(P=AS$8))</f>
        <v>0 - 0</v>
      </c>
      <c r="AT45" s="12" t="str">
        <f t="array" ref="AT45">SUM((G=AT$8)*(P=$B45))&amp;" - "&amp;SUM((G=$B45)*(P=AT$8))</f>
        <v>0 - 0</v>
      </c>
      <c r="AU45" s="12" t="str">
        <f t="array" ref="AU45">SUM((G=AU$8)*(P=$B45))&amp;" - "&amp;SUM((G=$B45)*(P=AU$8))</f>
        <v>0 - 0</v>
      </c>
      <c r="AV45" s="12" t="str">
        <f t="array" ref="AV45">SUM((G=AV$8)*(P=$B45))&amp;" - "&amp;SUM((G=$B45)*(P=AV$8))</f>
        <v>0 - 0</v>
      </c>
      <c r="AW45" s="12" t="str">
        <f t="array" ref="AW45">SUM((G=AW$8)*(P=$B45))&amp;" - "&amp;SUM((G=$B45)*(P=AW$8))</f>
        <v>0 - 0</v>
      </c>
      <c r="AX45" s="12" t="str">
        <f t="array" ref="AX45">SUM((G=AX$8)*(P=$B45))&amp;" - "&amp;SUM((G=$B45)*(P=AX$8))</f>
        <v>0 - 0</v>
      </c>
      <c r="AY45" s="12" t="str">
        <f t="array" ref="AY45">SUM((G=AY$8)*(P=$B45))&amp;" - "&amp;SUM((G=$B45)*(P=AY$8))</f>
        <v>0 - 0</v>
      </c>
      <c r="AZ45" s="12" t="str">
        <f t="array" ref="AZ45">SUM((G=AZ$8)*(P=$B45))&amp;" - "&amp;SUM((G=$B45)*(P=AZ$8))</f>
        <v>0 - 0</v>
      </c>
      <c r="BA45" s="12" t="str">
        <f t="array" ref="BA45">SUM((G=BA$8)*(P=$B45))&amp;" - "&amp;SUM((G=$B45)*(P=BA$8))</f>
        <v>0 - 0</v>
      </c>
      <c r="BB45" s="12" t="str">
        <f t="array" ref="BB45">SUM((G=BB$8)*(P=$B45))&amp;" - "&amp;SUM((G=$B45)*(P=BB$8))</f>
        <v>0 - 0</v>
      </c>
      <c r="BC45" s="12" t="str">
        <f t="array" ref="BC45">SUM((G=BC$8)*(P=$B45))&amp;" - "&amp;SUM((G=$B45)*(P=BC$8))</f>
        <v>0 - 0</v>
      </c>
      <c r="BD45" s="12" t="str">
        <f t="array" ref="BD45">SUM((G=BD$8)*(P=$B45))&amp;" - "&amp;SUM((G=$B45)*(P=BD$8))</f>
        <v>0 - 0</v>
      </c>
      <c r="BE45" s="12" t="str">
        <f t="array" ref="BE45">SUM((G=BE$8)*(P=$B45))&amp;" - "&amp;SUM((G=$B45)*(P=BE$8))</f>
        <v>0 - 0</v>
      </c>
      <c r="BF45" s="12" t="str">
        <f t="array" ref="BF45">SUM((G=BF$8)*(P=$B45))&amp;" - "&amp;SUM((G=$B45)*(P=BF$8))</f>
        <v>0 - 0</v>
      </c>
      <c r="BG45" s="12" t="str">
        <f t="array" ref="BG45">SUM((G=BG$8)*(P=$B45))&amp;" - "&amp;SUM((G=$B45)*(P=BG$8))</f>
        <v>0 - 0</v>
      </c>
      <c r="BH45" s="25" t="str">
        <f t="array" ref="BH45">SUM((G=BH$8)*(P=$B45))&amp;" - "&amp;SUM((G=$B45)*(P=BH$8))</f>
        <v>0 - 0</v>
      </c>
      <c r="BI45" s="25" t="str">
        <f t="array" ref="BI45">SUM((G=BI$8)*(P=$B45))&amp;" - "&amp;SUM((G=$B45)*(P=BI$8))</f>
        <v>0 - 0</v>
      </c>
      <c r="BJ45" s="21" t="str">
        <f t="shared" si="1"/>
        <v>LUCILLE</v>
      </c>
      <c r="BK45" s="15"/>
    </row>
    <row r="46" spans="2:63" ht="11.1" customHeight="1" x14ac:dyDescent="0.2">
      <c r="B46" s="22" t="s">
        <v>113</v>
      </c>
      <c r="C46" s="13" t="str">
        <f t="array" ref="C46">SUM((G=C$8)*(P=$B46))&amp;" - "&amp;SUM((G=$B46)*(P=C$8))</f>
        <v>0 - 0</v>
      </c>
      <c r="D46" s="35" t="str">
        <f t="array" ref="D46">SUM((G=D$8)*(P=$B46))&amp;" - "&amp;SUM((G=$B46)*(P=D$8))</f>
        <v>0 - 0</v>
      </c>
      <c r="E46" s="35" t="str">
        <f t="array" ref="E46">SUM((G=E$8)*(P=$B46))&amp;" - "&amp;SUM((G=$B46)*(P=E$8))</f>
        <v>0 - 0</v>
      </c>
      <c r="F46" s="12" t="str">
        <f t="array" ref="F46">SUM((G=F$8)*(P=$B46))&amp;" - "&amp;SUM((G=$B46)*(P=F$8))</f>
        <v>0 - 0</v>
      </c>
      <c r="G46" s="12" t="str">
        <f t="array" ref="G46">SUM((G=G$8)*(P=$B46))&amp;" - "&amp;SUM((G=$B46)*(P=G$8))</f>
        <v>0 - 0</v>
      </c>
      <c r="H46" s="12" t="str">
        <f t="array" ref="H46">SUM((G=H$8)*(P=$B46))&amp;" - "&amp;SUM((G=$B46)*(P=H$8))</f>
        <v>0 - 0</v>
      </c>
      <c r="I46" s="12" t="str">
        <f t="array" ref="I46">SUM((G=I$8)*(P=$B46))&amp;" - "&amp;SUM((G=$B46)*(P=I$8))</f>
        <v>0 - 0</v>
      </c>
      <c r="J46" s="12" t="str">
        <f t="array" ref="J46">SUM((G=J$8)*(P=$B46))&amp;" - "&amp;SUM((G=$B46)*(P=J$8))</f>
        <v>0 - 0</v>
      </c>
      <c r="K46" s="12" t="str">
        <f t="array" ref="K46">SUM((G=K$8)*(P=$B46))&amp;" - "&amp;SUM((G=$B46)*(P=K$8))</f>
        <v>0 - 0</v>
      </c>
      <c r="L46" s="12" t="str">
        <f t="array" ref="L46">SUM((G=L$8)*(P=$B46))&amp;" - "&amp;SUM((G=$B46)*(P=L$8))</f>
        <v>0 - 0</v>
      </c>
      <c r="M46" s="12" t="str">
        <f t="array" ref="M46">SUM((G=M$8)*(P=$B46))&amp;" - "&amp;SUM((G=$B46)*(P=M$8))</f>
        <v>0 - 0</v>
      </c>
      <c r="N46" s="12" t="str">
        <f t="array" ref="N46">SUM((G=N$8)*(P=$B46))&amp;" - "&amp;SUM((G=$B46)*(P=N$8))</f>
        <v>0 - 0</v>
      </c>
      <c r="O46" s="12" t="str">
        <f t="array" ref="O46">SUM((G=O$8)*(P=$B46))&amp;" - "&amp;SUM((G=$B46)*(P=O$8))</f>
        <v>0 - 0</v>
      </c>
      <c r="P46" s="12" t="str">
        <f t="array" ref="P46">SUM((G=P$8)*(P=$B46))&amp;" - "&amp;SUM((G=$B46)*(P=P$8))</f>
        <v>0 - 0</v>
      </c>
      <c r="Q46" s="12" t="str">
        <f t="array" ref="Q46">SUM((G=Q$8)*(P=$B46))&amp;" - "&amp;SUM((G=$B46)*(P=Q$8))</f>
        <v>0 - 0</v>
      </c>
      <c r="R46" s="12" t="str">
        <f t="array" ref="R46">SUM((G=R$8)*(P=$B46))&amp;" - "&amp;SUM((G=$B46)*(P=R$8))</f>
        <v>0 - 0</v>
      </c>
      <c r="S46" s="12" t="str">
        <f t="array" ref="S46">SUM((G=S$8)*(P=$B46))&amp;" - "&amp;SUM((G=$B46)*(P=S$8))</f>
        <v>0 - 0</v>
      </c>
      <c r="T46" s="12" t="str">
        <f t="array" ref="T46">SUM((G=T$8)*(P=$B46))&amp;" - "&amp;SUM((G=$B46)*(P=T$8))</f>
        <v>0 - 0</v>
      </c>
      <c r="U46" s="12" t="str">
        <f t="array" ref="U46">SUM((G=U$8)*(P=$B46))&amp;" - "&amp;SUM((G=$B46)*(P=U$8))</f>
        <v>0 - 0</v>
      </c>
      <c r="V46" s="12" t="str">
        <f t="array" ref="V46">SUM((G=V$8)*(P=$B46))&amp;" - "&amp;SUM((G=$B46)*(P=V$8))</f>
        <v>0 - 0</v>
      </c>
      <c r="W46" s="12" t="str">
        <f t="array" ref="W46">SUM((G=W$8)*(P=$B46))&amp;" - "&amp;SUM((G=$B46)*(P=W$8))</f>
        <v>0 - 0</v>
      </c>
      <c r="X46" s="12" t="str">
        <f t="array" ref="X46">SUM((G=X$8)*(P=$B46))&amp;" - "&amp;SUM((G=$B46)*(P=X$8))</f>
        <v>0 - 0</v>
      </c>
      <c r="Y46" s="12" t="str">
        <f t="array" ref="Y46">SUM((G=Y$8)*(P=$B46))&amp;" - "&amp;SUM((G=$B46)*(P=Y$8))</f>
        <v>0 - 0</v>
      </c>
      <c r="Z46" s="12" t="str">
        <f t="array" ref="Z46">SUM((G=Z$8)*(P=$B46))&amp;" - "&amp;SUM((G=$B46)*(P=Z$8))</f>
        <v>0 - 0</v>
      </c>
      <c r="AA46" s="12" t="str">
        <f t="array" ref="AA46">SUM((G=AA$8)*(P=$B46))&amp;" - "&amp;SUM((G=$B46)*(P=AA$8))</f>
        <v>0 - 0</v>
      </c>
      <c r="AB46" s="12" t="str">
        <f t="array" ref="AB46">SUM((G=AB$8)*(P=$B46))&amp;" - "&amp;SUM((G=$B46)*(P=AB$8))</f>
        <v>0 - 0</v>
      </c>
      <c r="AC46" s="12" t="str">
        <f t="array" ref="AC46">SUM((G=AC$8)*(P=$B46))&amp;" - "&amp;SUM((G=$B46)*(P=AC$8))</f>
        <v>0 - 0</v>
      </c>
      <c r="AD46" s="12" t="str">
        <f t="array" ref="AD46">SUM((G=AD$8)*(P=$B46))&amp;" - "&amp;SUM((G=$B46)*(P=AD$8))</f>
        <v>0 - 0</v>
      </c>
      <c r="AE46" s="12" t="str">
        <f t="array" ref="AE46">SUM((G=AE$8)*(P=$B46))&amp;" - "&amp;SUM((G=$B46)*(P=AE$8))</f>
        <v>0 - 0</v>
      </c>
      <c r="AF46" s="12" t="str">
        <f t="array" ref="AF46">SUM((G=AF$8)*(P=$B46))&amp;" - "&amp;SUM((G=$B46)*(P=AF$8))</f>
        <v>0 - 0</v>
      </c>
      <c r="AG46" s="12" t="str">
        <f t="array" ref="AG46">SUM((G=AG$8)*(P=$B46))&amp;" - "&amp;SUM((G=$B46)*(P=AG$8))</f>
        <v>0 - 0</v>
      </c>
      <c r="AH46" s="12" t="str">
        <f t="array" ref="AH46">SUM((G=AH$8)*(P=$B46))&amp;" - "&amp;SUM((G=$B46)*(P=AH$8))</f>
        <v>0 - 0</v>
      </c>
      <c r="AI46" s="12" t="str">
        <f t="array" ref="AI46">SUM((G=AI$8)*(P=$B46))&amp;" - "&amp;SUM((G=$B46)*(P=AI$8))</f>
        <v>0 - 0</v>
      </c>
      <c r="AJ46" s="12" t="str">
        <f t="array" ref="AJ46">SUM((G=AJ$8)*(P=$B46))&amp;" - "&amp;SUM((G=$B46)*(P=AJ$8))</f>
        <v>0 - 0</v>
      </c>
      <c r="AK46" s="12" t="str">
        <f t="array" ref="AK46">SUM((G=AK$8)*(P=$B46))&amp;" - "&amp;SUM((G=$B46)*(P=AK$8))</f>
        <v>0 - 0</v>
      </c>
      <c r="AL46" s="12" t="str">
        <f t="array" ref="AL46">SUM((G=AL$8)*(P=$B46))&amp;" - "&amp;SUM((G=$B46)*(P=AL$8))</f>
        <v>0 - 0</v>
      </c>
      <c r="AM46" s="12" t="str">
        <f t="array" ref="AM46">SUM((G=AM$8)*(P=$B46))&amp;" - "&amp;SUM((G=$B46)*(P=AM$8))</f>
        <v>0 - 0</v>
      </c>
      <c r="AN46" s="12" t="str">
        <f t="array" ref="AN46">SUM((G=AN$8)*(P=$B46))&amp;" - "&amp;SUM((G=$B46)*(P=AN$8))</f>
        <v>0 - 0</v>
      </c>
      <c r="AO46" s="12" t="str">
        <f t="array" ref="AO46">SUM((G=AO$8)*(P=$B46))&amp;" - "&amp;SUM((G=$B46)*(P=AO$8))</f>
        <v>0 - 0</v>
      </c>
      <c r="AP46" s="12" t="str">
        <f t="array" ref="AP46">SUM((G=AP$8)*(P=$B46))&amp;" - "&amp;SUM((G=$B46)*(P=AP$8))</f>
        <v>0 - 0</v>
      </c>
      <c r="AQ46" s="12" t="str">
        <f t="array" ref="AQ46">SUM((G=AQ$8)*(P=$B46))&amp;" - "&amp;SUM((G=$B46)*(P=AQ$8))</f>
        <v>0 - 0</v>
      </c>
      <c r="AR46" s="12" t="str">
        <f t="array" ref="AR46">SUM((G=AR$8)*(P=$B46))&amp;" - "&amp;SUM((G=$B46)*(P=AR$8))</f>
        <v>0 - 0</v>
      </c>
      <c r="AS46" s="12" t="str">
        <f t="array" ref="AS46">SUM((G=AS$8)*(P=$B46))&amp;" - "&amp;SUM((G=$B46)*(P=AS$8))</f>
        <v>0 - 0</v>
      </c>
      <c r="AT46" s="12" t="str">
        <f t="array" ref="AT46">SUM((G=AT$8)*(P=$B46))&amp;" - "&amp;SUM((G=$B46)*(P=AT$8))</f>
        <v>0 - 0</v>
      </c>
      <c r="AU46" s="12" t="str">
        <f t="array" ref="AU46">SUM((G=AU$8)*(P=$B46))&amp;" - "&amp;SUM((G=$B46)*(P=AU$8))</f>
        <v>0 - 0</v>
      </c>
      <c r="AV46" s="12" t="str">
        <f t="array" ref="AV46">SUM((G=AV$8)*(P=$B46))&amp;" - "&amp;SUM((G=$B46)*(P=AV$8))</f>
        <v>0 - 0</v>
      </c>
      <c r="AW46" s="12" t="str">
        <f t="array" ref="AW46">SUM((G=AW$8)*(P=$B46))&amp;" - "&amp;SUM((G=$B46)*(P=AW$8))</f>
        <v>0 - 0</v>
      </c>
      <c r="AX46" s="12" t="str">
        <f t="array" ref="AX46">SUM((G=AX$8)*(P=$B46))&amp;" - "&amp;SUM((G=$B46)*(P=AX$8))</f>
        <v>0 - 0</v>
      </c>
      <c r="AY46" s="12" t="str">
        <f t="array" ref="AY46">SUM((G=AY$8)*(P=$B46))&amp;" - "&amp;SUM((G=$B46)*(P=AY$8))</f>
        <v>0 - 0</v>
      </c>
      <c r="AZ46" s="12" t="str">
        <f t="array" ref="AZ46">SUM((G=AZ$8)*(P=$B46))&amp;" - "&amp;SUM((G=$B46)*(P=AZ$8))</f>
        <v>0 - 0</v>
      </c>
      <c r="BA46" s="12" t="str">
        <f t="array" ref="BA46">SUM((G=BA$8)*(P=$B46))&amp;" - "&amp;SUM((G=$B46)*(P=BA$8))</f>
        <v>2 - 0</v>
      </c>
      <c r="BB46" s="12" t="str">
        <f t="array" ref="BB46">SUM((G=BB$8)*(P=$B46))&amp;" - "&amp;SUM((G=$B46)*(P=BB$8))</f>
        <v>0 - 0</v>
      </c>
      <c r="BC46" s="12" t="str">
        <f t="array" ref="BC46">SUM((G=BC$8)*(P=$B46))&amp;" - "&amp;SUM((G=$B46)*(P=BC$8))</f>
        <v>0 - 0</v>
      </c>
      <c r="BD46" s="12" t="str">
        <f t="array" ref="BD46">SUM((G=BD$8)*(P=$B46))&amp;" - "&amp;SUM((G=$B46)*(P=BD$8))</f>
        <v>0 - 0</v>
      </c>
      <c r="BE46" s="12" t="str">
        <f t="array" ref="BE46">SUM((G=BE$8)*(P=$B46))&amp;" - "&amp;SUM((G=$B46)*(P=BE$8))</f>
        <v>0 - 0</v>
      </c>
      <c r="BF46" s="12" t="str">
        <f t="array" ref="BF46">SUM((G=BF$8)*(P=$B46))&amp;" - "&amp;SUM((G=$B46)*(P=BF$8))</f>
        <v>0 - 0</v>
      </c>
      <c r="BG46" s="12" t="str">
        <f t="array" ref="BG46">SUM((G=BG$8)*(P=$B46))&amp;" - "&amp;SUM((G=$B46)*(P=BG$8))</f>
        <v>0 - 0</v>
      </c>
      <c r="BH46" s="25" t="str">
        <f t="array" ref="BH46">SUM((G=BH$8)*(P=$B46))&amp;" - "&amp;SUM((G=$B46)*(P=BH$8))</f>
        <v>0 - 0</v>
      </c>
      <c r="BI46" s="25" t="str">
        <f t="array" ref="BI46">SUM((G=BI$8)*(P=$B46))&amp;" - "&amp;SUM((G=$B46)*(P=BI$8))</f>
        <v>0 - 0</v>
      </c>
      <c r="BJ46" s="21" t="str">
        <f t="shared" si="1"/>
        <v>MARION</v>
      </c>
      <c r="BK46" s="15"/>
    </row>
    <row r="47" spans="2:63" ht="11.1" customHeight="1" x14ac:dyDescent="0.2">
      <c r="B47" s="22" t="s">
        <v>129</v>
      </c>
      <c r="C47" s="13" t="str">
        <f t="array" ref="C47">SUM((G=C$8)*(P=$B47))&amp;" - "&amp;SUM((G=$B47)*(P=C$8))</f>
        <v>0 - 0</v>
      </c>
      <c r="D47" s="35" t="str">
        <f t="array" ref="D47">SUM((G=D$8)*(P=$B47))&amp;" - "&amp;SUM((G=$B47)*(P=D$8))</f>
        <v>0 - 0</v>
      </c>
      <c r="E47" s="35" t="str">
        <f t="array" ref="E47">SUM((G=E$8)*(P=$B47))&amp;" - "&amp;SUM((G=$B47)*(P=E$8))</f>
        <v>0 - 0</v>
      </c>
      <c r="F47" s="12" t="str">
        <f t="array" ref="F47">SUM((G=F$8)*(P=$B47))&amp;" - "&amp;SUM((G=$B47)*(P=F$8))</f>
        <v>1 - 0</v>
      </c>
      <c r="G47" s="12" t="str">
        <f t="array" ref="G47">SUM((G=G$8)*(P=$B47))&amp;" - "&amp;SUM((G=$B47)*(P=G$8))</f>
        <v>0 - 0</v>
      </c>
      <c r="H47" s="12" t="str">
        <f t="array" ref="H47">SUM((G=H$8)*(P=$B47))&amp;" - "&amp;SUM((G=$B47)*(P=H$8))</f>
        <v>0 - 0</v>
      </c>
      <c r="I47" s="12" t="str">
        <f t="array" ref="I47">SUM((G=I$8)*(P=$B47))&amp;" - "&amp;SUM((G=$B47)*(P=I$8))</f>
        <v>0 - 0</v>
      </c>
      <c r="J47" s="12" t="str">
        <f t="array" ref="J47">SUM((G=J$8)*(P=$B47))&amp;" - "&amp;SUM((G=$B47)*(P=J$8))</f>
        <v>0 - 0</v>
      </c>
      <c r="K47" s="12" t="str">
        <f t="array" ref="K47">SUM((G=K$8)*(P=$B47))&amp;" - "&amp;SUM((G=$B47)*(P=K$8))</f>
        <v>0 - 0</v>
      </c>
      <c r="L47" s="12" t="str">
        <f t="array" ref="L47">SUM((G=L$8)*(P=$B47))&amp;" - "&amp;SUM((G=$B47)*(P=L$8))</f>
        <v>0 - 0</v>
      </c>
      <c r="M47" s="12" t="str">
        <f t="array" ref="M47">SUM((G=M$8)*(P=$B47))&amp;" - "&amp;SUM((G=$B47)*(P=M$8))</f>
        <v>0 - 0</v>
      </c>
      <c r="N47" s="12" t="str">
        <f t="array" ref="N47">SUM((G=N$8)*(P=$B47))&amp;" - "&amp;SUM((G=$B47)*(P=N$8))</f>
        <v>0 - 0</v>
      </c>
      <c r="O47" s="12" t="str">
        <f t="array" ref="O47">SUM((G=O$8)*(P=$B47))&amp;" - "&amp;SUM((G=$B47)*(P=O$8))</f>
        <v>0 - 0</v>
      </c>
      <c r="P47" s="12" t="str">
        <f t="array" ref="P47">SUM((G=P$8)*(P=$B47))&amp;" - "&amp;SUM((G=$B47)*(P=P$8))</f>
        <v>0 - 0</v>
      </c>
      <c r="Q47" s="12" t="str">
        <f t="array" ref="Q47">SUM((G=Q$8)*(P=$B47))&amp;" - "&amp;SUM((G=$B47)*(P=Q$8))</f>
        <v>0 - 0</v>
      </c>
      <c r="R47" s="12" t="str">
        <f t="array" ref="R47">SUM((G=R$8)*(P=$B47))&amp;" - "&amp;SUM((G=$B47)*(P=R$8))</f>
        <v>0 - 0</v>
      </c>
      <c r="S47" s="12" t="str">
        <f t="array" ref="S47">SUM((G=S$8)*(P=$B47))&amp;" - "&amp;SUM((G=$B47)*(P=S$8))</f>
        <v>0 - 0</v>
      </c>
      <c r="T47" s="12" t="str">
        <f t="array" ref="T47">SUM((G=T$8)*(P=$B47))&amp;" - "&amp;SUM((G=$B47)*(P=T$8))</f>
        <v>0 - 0</v>
      </c>
      <c r="U47" s="12" t="str">
        <f t="array" ref="U47">SUM((G=U$8)*(P=$B47))&amp;" - "&amp;SUM((G=$B47)*(P=U$8))</f>
        <v>0 - 0</v>
      </c>
      <c r="V47" s="12" t="str">
        <f t="array" ref="V47">SUM((G=V$8)*(P=$B47))&amp;" - "&amp;SUM((G=$B47)*(P=V$8))</f>
        <v>0 - 0</v>
      </c>
      <c r="W47" s="12" t="str">
        <f t="array" ref="W47">SUM((G=W$8)*(P=$B47))&amp;" - "&amp;SUM((G=$B47)*(P=W$8))</f>
        <v>0 - 0</v>
      </c>
      <c r="X47" s="12" t="str">
        <f t="array" ref="X47">SUM((G=X$8)*(P=$B47))&amp;" - "&amp;SUM((G=$B47)*(P=X$8))</f>
        <v>0 - 0</v>
      </c>
      <c r="Y47" s="12" t="str">
        <f t="array" ref="Y47">SUM((G=Y$8)*(P=$B47))&amp;" - "&amp;SUM((G=$B47)*(P=Y$8))</f>
        <v>0 - 0</v>
      </c>
      <c r="Z47" s="12" t="str">
        <f t="array" ref="Z47">SUM((G=Z$8)*(P=$B47))&amp;" - "&amp;SUM((G=$B47)*(P=Z$8))</f>
        <v>0 - 0</v>
      </c>
      <c r="AA47" s="12" t="str">
        <f t="array" ref="AA47">SUM((G=AA$8)*(P=$B47))&amp;" - "&amp;SUM((G=$B47)*(P=AA$8))</f>
        <v>0 - 0</v>
      </c>
      <c r="AB47" s="12" t="str">
        <f t="array" ref="AB47">SUM((G=AB$8)*(P=$B47))&amp;" - "&amp;SUM((G=$B47)*(P=AB$8))</f>
        <v>0 - 0</v>
      </c>
      <c r="AC47" s="12" t="str">
        <f t="array" ref="AC47">SUM((G=AC$8)*(P=$B47))&amp;" - "&amp;SUM((G=$B47)*(P=AC$8))</f>
        <v>0 - 0</v>
      </c>
      <c r="AD47" s="12" t="str">
        <f t="array" ref="AD47">SUM((G=AD$8)*(P=$B47))&amp;" - "&amp;SUM((G=$B47)*(P=AD$8))</f>
        <v>0 - 0</v>
      </c>
      <c r="AE47" s="12" t="str">
        <f t="array" ref="AE47">SUM((G=AE$8)*(P=$B47))&amp;" - "&amp;SUM((G=$B47)*(P=AE$8))</f>
        <v>0 - 0</v>
      </c>
      <c r="AF47" s="12" t="str">
        <f t="array" ref="AF47">SUM((G=AF$8)*(P=$B47))&amp;" - "&amp;SUM((G=$B47)*(P=AF$8))</f>
        <v>0 - 0</v>
      </c>
      <c r="AG47" s="12" t="str">
        <f t="array" ref="AG47">SUM((G=AG$8)*(P=$B47))&amp;" - "&amp;SUM((G=$B47)*(P=AG$8))</f>
        <v>0 - 0</v>
      </c>
      <c r="AH47" s="12" t="str">
        <f t="array" ref="AH47">SUM((G=AH$8)*(P=$B47))&amp;" - "&amp;SUM((G=$B47)*(P=AH$8))</f>
        <v>0 - 0</v>
      </c>
      <c r="AI47" s="12" t="str">
        <f t="array" ref="AI47">SUM((G=AI$8)*(P=$B47))&amp;" - "&amp;SUM((G=$B47)*(P=AI$8))</f>
        <v>0 - 0</v>
      </c>
      <c r="AJ47" s="12" t="str">
        <f t="array" ref="AJ47">SUM((G=AJ$8)*(P=$B47))&amp;" - "&amp;SUM((G=$B47)*(P=AJ$8))</f>
        <v>0 - 0</v>
      </c>
      <c r="AK47" s="12" t="str">
        <f t="array" ref="AK47">SUM((G=AK$8)*(P=$B47))&amp;" - "&amp;SUM((G=$B47)*(P=AK$8))</f>
        <v>0 - 0</v>
      </c>
      <c r="AL47" s="12" t="str">
        <f t="array" ref="AL47">SUM((G=AL$8)*(P=$B47))&amp;" - "&amp;SUM((G=$B47)*(P=AL$8))</f>
        <v>0 - 0</v>
      </c>
      <c r="AM47" s="12" t="str">
        <f t="array" ref="AM47">SUM((G=AM$8)*(P=$B47))&amp;" - "&amp;SUM((G=$B47)*(P=AM$8))</f>
        <v>0 - 0</v>
      </c>
      <c r="AN47" s="12" t="str">
        <f t="array" ref="AN47">SUM((G=AN$8)*(P=$B47))&amp;" - "&amp;SUM((G=$B47)*(P=AN$8))</f>
        <v>0 - 0</v>
      </c>
      <c r="AO47" s="12" t="str">
        <f t="array" ref="AO47">SUM((G=AO$8)*(P=$B47))&amp;" - "&amp;SUM((G=$B47)*(P=AO$8))</f>
        <v>0 - 0</v>
      </c>
      <c r="AP47" s="12" t="str">
        <f t="array" ref="AP47">SUM((G=AP$8)*(P=$B47))&amp;" - "&amp;SUM((G=$B47)*(P=AP$8))</f>
        <v>0 - 0</v>
      </c>
      <c r="AQ47" s="12" t="str">
        <f t="array" ref="AQ47">SUM((G=AQ$8)*(P=$B47))&amp;" - "&amp;SUM((G=$B47)*(P=AQ$8))</f>
        <v>0 - 0</v>
      </c>
      <c r="AR47" s="12" t="str">
        <f t="array" ref="AR47">SUM((G=AR$8)*(P=$B47))&amp;" - "&amp;SUM((G=$B47)*(P=AR$8))</f>
        <v>0 - 0</v>
      </c>
      <c r="AS47" s="12" t="str">
        <f t="array" ref="AS47">SUM((G=AS$8)*(P=$B47))&amp;" - "&amp;SUM((G=$B47)*(P=AS$8))</f>
        <v>0 - 0</v>
      </c>
      <c r="AT47" s="12" t="str">
        <f t="array" ref="AT47">SUM((G=AT$8)*(P=$B47))&amp;" - "&amp;SUM((G=$B47)*(P=AT$8))</f>
        <v>0 - 0</v>
      </c>
      <c r="AU47" s="12" t="str">
        <f t="array" ref="AU47">SUM((G=AU$8)*(P=$B47))&amp;" - "&amp;SUM((G=$B47)*(P=AU$8))</f>
        <v>0 - 0</v>
      </c>
      <c r="AV47" s="12" t="str">
        <f t="array" ref="AV47">SUM((G=AV$8)*(P=$B47))&amp;" - "&amp;SUM((G=$B47)*(P=AV$8))</f>
        <v>0 - 0</v>
      </c>
      <c r="AW47" s="12" t="str">
        <f t="array" ref="AW47">SUM((G=AW$8)*(P=$B47))&amp;" - "&amp;SUM((G=$B47)*(P=AW$8))</f>
        <v>0 - 0</v>
      </c>
      <c r="AX47" s="12" t="str">
        <f t="array" ref="AX47">SUM((G=AX$8)*(P=$B47))&amp;" - "&amp;SUM((G=$B47)*(P=AX$8))</f>
        <v>0 - 0</v>
      </c>
      <c r="AY47" s="12" t="str">
        <f t="array" ref="AY47">SUM((G=AY$8)*(P=$B47))&amp;" - "&amp;SUM((G=$B47)*(P=AY$8))</f>
        <v>0 - 0</v>
      </c>
      <c r="AZ47" s="12" t="str">
        <f t="array" ref="AZ47">SUM((G=AZ$8)*(P=$B47))&amp;" - "&amp;SUM((G=$B47)*(P=AZ$8))</f>
        <v>0 - 0</v>
      </c>
      <c r="BA47" s="12" t="str">
        <f t="array" ref="BA47">SUM((G=BA$8)*(P=$B47))&amp;" - "&amp;SUM((G=$B47)*(P=BA$8))</f>
        <v>0 - 0</v>
      </c>
      <c r="BB47" s="12" t="str">
        <f t="array" ref="BB47">SUM((G=BB$8)*(P=$B47))&amp;" - "&amp;SUM((G=$B47)*(P=BB$8))</f>
        <v>0 - 0</v>
      </c>
      <c r="BC47" s="12" t="str">
        <f t="array" ref="BC47">SUM((G=BC$8)*(P=$B47))&amp;" - "&amp;SUM((G=$B47)*(P=BC$8))</f>
        <v>0 - 0</v>
      </c>
      <c r="BD47" s="12" t="str">
        <f t="array" ref="BD47">SUM((G=BD$8)*(P=$B47))&amp;" - "&amp;SUM((G=$B47)*(P=BD$8))</f>
        <v>0 - 0</v>
      </c>
      <c r="BE47" s="12" t="str">
        <f t="array" ref="BE47">SUM((G=BE$8)*(P=$B47))&amp;" - "&amp;SUM((G=$B47)*(P=BE$8))</f>
        <v>0 - 0</v>
      </c>
      <c r="BF47" s="12" t="str">
        <f t="array" ref="BF47">SUM((G=BF$8)*(P=$B47))&amp;" - "&amp;SUM((G=$B47)*(P=BF$8))</f>
        <v>0 - 0</v>
      </c>
      <c r="BG47" s="12" t="str">
        <f t="array" ref="BG47">SUM((G=BG$8)*(P=$B47))&amp;" - "&amp;SUM((G=$B47)*(P=BG$8))</f>
        <v>0 - 0</v>
      </c>
      <c r="BH47" s="25" t="str">
        <f t="array" ref="BH47">SUM((G=BH$8)*(P=$B47))&amp;" - "&amp;SUM((G=$B47)*(P=BH$8))</f>
        <v>0 - 0</v>
      </c>
      <c r="BI47" s="25" t="str">
        <f t="array" ref="BI47">SUM((G=BI$8)*(P=$B47))&amp;" - "&amp;SUM((G=$B47)*(P=BI$8))</f>
        <v>0 - 0</v>
      </c>
      <c r="BJ47" s="21" t="str">
        <f t="shared" si="1"/>
        <v>MAT</v>
      </c>
      <c r="BK47" s="16"/>
    </row>
    <row r="48" spans="2:63" ht="11.1" customHeight="1" x14ac:dyDescent="0.2">
      <c r="B48" s="22" t="s">
        <v>241</v>
      </c>
      <c r="C48" s="13" t="str">
        <f t="array" ref="C48">SUM((G=C$8)*(P=$B48))&amp;" - "&amp;SUM((G=$B48)*(P=C$8))</f>
        <v>0 - 0</v>
      </c>
      <c r="D48" s="35" t="str">
        <f t="array" ref="D48">SUM((G=D$8)*(P=$B48))&amp;" - "&amp;SUM((G=$B48)*(P=D$8))</f>
        <v>0 - 0</v>
      </c>
      <c r="E48" s="35" t="str">
        <f t="array" ref="E48">SUM((G=E$8)*(P=$B48))&amp;" - "&amp;SUM((G=$B48)*(P=E$8))</f>
        <v>0 - 0</v>
      </c>
      <c r="F48" s="12" t="str">
        <f t="array" ref="F48">SUM((G=F$8)*(P=$B48))&amp;" - "&amp;SUM((G=$B48)*(P=F$8))</f>
        <v>0 - 0</v>
      </c>
      <c r="G48" s="12" t="str">
        <f t="array" ref="G48">SUM((G=G$8)*(P=$B48))&amp;" - "&amp;SUM((G=$B48)*(P=G$8))</f>
        <v>0 - 0</v>
      </c>
      <c r="H48" s="12" t="str">
        <f t="array" ref="H48">SUM((G=H$8)*(P=$B48))&amp;" - "&amp;SUM((G=$B48)*(P=H$8))</f>
        <v>0 - 0</v>
      </c>
      <c r="I48" s="12" t="str">
        <f t="array" ref="I48">SUM((G=I$8)*(P=$B48))&amp;" - "&amp;SUM((G=$B48)*(P=I$8))</f>
        <v>0 - 1</v>
      </c>
      <c r="J48" s="12" t="str">
        <f t="array" ref="J48">SUM((G=J$8)*(P=$B48))&amp;" - "&amp;SUM((G=$B48)*(P=J$8))</f>
        <v>0 - 0</v>
      </c>
      <c r="K48" s="12" t="str">
        <f t="array" ref="K48">SUM((G=K$8)*(P=$B48))&amp;" - "&amp;SUM((G=$B48)*(P=K$8))</f>
        <v>0 - 0</v>
      </c>
      <c r="L48" s="12" t="str">
        <f t="array" ref="L48">SUM((G=L$8)*(P=$B48))&amp;" - "&amp;SUM((G=$B48)*(P=L$8))</f>
        <v>1 - 1</v>
      </c>
      <c r="M48" s="12" t="str">
        <f t="array" ref="M48">SUM((G=M$8)*(P=$B48))&amp;" - "&amp;SUM((G=$B48)*(P=M$8))</f>
        <v>0 - 2</v>
      </c>
      <c r="N48" s="12" t="str">
        <f t="array" ref="N48">SUM((G=N$8)*(P=$B48))&amp;" - "&amp;SUM((G=$B48)*(P=N$8))</f>
        <v>0 - 0</v>
      </c>
      <c r="O48" s="12" t="str">
        <f t="array" ref="O48">SUM((G=O$8)*(P=$B48))&amp;" - "&amp;SUM((G=$B48)*(P=O$8))</f>
        <v>0 - 0</v>
      </c>
      <c r="P48" s="12" t="str">
        <f t="array" ref="P48">SUM((G=P$8)*(P=$B48))&amp;" - "&amp;SUM((G=$B48)*(P=P$8))</f>
        <v>0 - 0</v>
      </c>
      <c r="Q48" s="12" t="str">
        <f t="array" ref="Q48">SUM((G=Q$8)*(P=$B48))&amp;" - "&amp;SUM((G=$B48)*(P=Q$8))</f>
        <v>0 - 0</v>
      </c>
      <c r="R48" s="12" t="str">
        <f t="array" ref="R48">SUM((G=R$8)*(P=$B48))&amp;" - "&amp;SUM((G=$B48)*(P=R$8))</f>
        <v>0 - 2</v>
      </c>
      <c r="S48" s="12" t="str">
        <f t="array" ref="S48">SUM((G=S$8)*(P=$B48))&amp;" - "&amp;SUM((G=$B48)*(P=S$8))</f>
        <v>0 - 0</v>
      </c>
      <c r="T48" s="12" t="str">
        <f t="array" ref="T48">SUM((G=T$8)*(P=$B48))&amp;" - "&amp;SUM((G=$B48)*(P=T$8))</f>
        <v>0 - 0</v>
      </c>
      <c r="U48" s="12" t="str">
        <f t="array" ref="U48">SUM((G=U$8)*(P=$B48))&amp;" - "&amp;SUM((G=$B48)*(P=U$8))</f>
        <v>1 - 0</v>
      </c>
      <c r="V48" s="12" t="str">
        <f t="array" ref="V48">SUM((G=V$8)*(P=$B48))&amp;" - "&amp;SUM((G=$B48)*(P=V$8))</f>
        <v>0 - 0</v>
      </c>
      <c r="W48" s="12" t="str">
        <f t="array" ref="W48">SUM((G=W$8)*(P=$B48))&amp;" - "&amp;SUM((G=$B48)*(P=W$8))</f>
        <v>0 - 0</v>
      </c>
      <c r="X48" s="12" t="str">
        <f t="array" ref="X48">SUM((G=X$8)*(P=$B48))&amp;" - "&amp;SUM((G=$B48)*(P=X$8))</f>
        <v>0 - 1</v>
      </c>
      <c r="Y48" s="12" t="str">
        <f t="array" ref="Y48">SUM((G=Y$8)*(P=$B48))&amp;" - "&amp;SUM((G=$B48)*(P=Y$8))</f>
        <v>0 - 0</v>
      </c>
      <c r="Z48" s="12" t="str">
        <f t="array" ref="Z48">SUM((G=Z$8)*(P=$B48))&amp;" - "&amp;SUM((G=$B48)*(P=Z$8))</f>
        <v>0 - 0</v>
      </c>
      <c r="AA48" s="12" t="str">
        <f t="array" ref="AA48">SUM((G=AA$8)*(P=$B48))&amp;" - "&amp;SUM((G=$B48)*(P=AA$8))</f>
        <v>0 - 1</v>
      </c>
      <c r="AB48" s="12" t="str">
        <f t="array" ref="AB48">SUM((G=AB$8)*(P=$B48))&amp;" - "&amp;SUM((G=$B48)*(P=AB$8))</f>
        <v>0 - 0</v>
      </c>
      <c r="AC48" s="12" t="str">
        <f t="array" ref="AC48">SUM((G=AC$8)*(P=$B48))&amp;" - "&amp;SUM((G=$B48)*(P=AC$8))</f>
        <v>0 - 1</v>
      </c>
      <c r="AD48" s="12" t="str">
        <f t="array" ref="AD48">SUM((G=AD$8)*(P=$B48))&amp;" - "&amp;SUM((G=$B48)*(P=AD$8))</f>
        <v>0 - 0</v>
      </c>
      <c r="AE48" s="12" t="str">
        <f t="array" ref="AE48">SUM((G=AE$8)*(P=$B48))&amp;" - "&amp;SUM((G=$B48)*(P=AE$8))</f>
        <v>0 - 0</v>
      </c>
      <c r="AF48" s="12" t="str">
        <f t="array" ref="AF48">SUM((G=AF$8)*(P=$B48))&amp;" - "&amp;SUM((G=$B48)*(P=AF$8))</f>
        <v>0 - 0</v>
      </c>
      <c r="AG48" s="12" t="str">
        <f t="array" ref="AG48">SUM((G=AG$8)*(P=$B48))&amp;" - "&amp;SUM((G=$B48)*(P=AG$8))</f>
        <v>0 - 0</v>
      </c>
      <c r="AH48" s="12" t="str">
        <f t="array" ref="AH48">SUM((G=AH$8)*(P=$B48))&amp;" - "&amp;SUM((G=$B48)*(P=AH$8))</f>
        <v>0 - 0</v>
      </c>
      <c r="AI48" s="12" t="str">
        <f t="array" ref="AI48">SUM((G=AI$8)*(P=$B48))&amp;" - "&amp;SUM((G=$B48)*(P=AI$8))</f>
        <v>0 - 0</v>
      </c>
      <c r="AJ48" s="12" t="str">
        <f t="array" ref="AJ48">SUM((G=AJ$8)*(P=$B48))&amp;" - "&amp;SUM((G=$B48)*(P=AJ$8))</f>
        <v>0 - 1</v>
      </c>
      <c r="AK48" s="12" t="str">
        <f t="array" ref="AK48">SUM((G=AK$8)*(P=$B48))&amp;" - "&amp;SUM((G=$B48)*(P=AK$8))</f>
        <v>1 - 2</v>
      </c>
      <c r="AL48" s="12" t="str">
        <f t="array" ref="AL48">SUM((G=AL$8)*(P=$B48))&amp;" - "&amp;SUM((G=$B48)*(P=AL$8))</f>
        <v>1 - 2</v>
      </c>
      <c r="AM48" s="12" t="str">
        <f t="array" ref="AM48">SUM((G=AM$8)*(P=$B48))&amp;" - "&amp;SUM((G=$B48)*(P=AM$8))</f>
        <v>0 - 0</v>
      </c>
      <c r="AN48" s="12" t="str">
        <f t="array" ref="AN48">SUM((G=AN$8)*(P=$B48))&amp;" - "&amp;SUM((G=$B48)*(P=AN$8))</f>
        <v>0 - 0</v>
      </c>
      <c r="AO48" s="12" t="str">
        <f t="array" ref="AO48">SUM((G=AO$8)*(P=$B48))&amp;" - "&amp;SUM((G=$B48)*(P=AO$8))</f>
        <v>0 - 0</v>
      </c>
      <c r="AP48" s="12" t="str">
        <f t="array" ref="AP48">SUM((G=AP$8)*(P=$B48))&amp;" - "&amp;SUM((G=$B48)*(P=AP$8))</f>
        <v>0 - 0</v>
      </c>
      <c r="AQ48" s="12" t="str">
        <f t="array" ref="AQ48">SUM((G=AQ$8)*(P=$B48))&amp;" - "&amp;SUM((G=$B48)*(P=AQ$8))</f>
        <v>0 - 0</v>
      </c>
      <c r="AR48" s="12" t="str">
        <f t="array" ref="AR48">SUM((G=AR$8)*(P=$B48))&amp;" - "&amp;SUM((G=$B48)*(P=AR$8))</f>
        <v>2 - 1</v>
      </c>
      <c r="AS48" s="12" t="str">
        <f t="array" ref="AS48">SUM((G=AS$8)*(P=$B48))&amp;" - "&amp;SUM((G=$B48)*(P=AS$8))</f>
        <v>0 - 0</v>
      </c>
      <c r="AT48" s="12" t="str">
        <f t="array" ref="AT48">SUM((G=AT$8)*(P=$B48))&amp;" - "&amp;SUM((G=$B48)*(P=AT$8))</f>
        <v>1 - 0</v>
      </c>
      <c r="AU48" s="12" t="str">
        <f t="array" ref="AU48">SUM((G=AU$8)*(P=$B48))&amp;" - "&amp;SUM((G=$B48)*(P=AU$8))</f>
        <v>1 - 0</v>
      </c>
      <c r="AV48" s="12" t="str">
        <f t="array" ref="AV48">SUM((G=AV$8)*(P=$B48))&amp;" - "&amp;SUM((G=$B48)*(P=AV$8))</f>
        <v>0 - 0</v>
      </c>
      <c r="AW48" s="12" t="str">
        <f t="array" ref="AW48">SUM((G=AW$8)*(P=$B48))&amp;" - "&amp;SUM((G=$B48)*(P=AW$8))</f>
        <v>1 - 0</v>
      </c>
      <c r="AX48" s="12" t="str">
        <f t="array" ref="AX48">SUM((G=AX$8)*(P=$B48))&amp;" - "&amp;SUM((G=$B48)*(P=AX$8))</f>
        <v>0 - 0</v>
      </c>
      <c r="AY48" s="12" t="str">
        <f t="array" ref="AY48">SUM((G=AY$8)*(P=$B48))&amp;" - "&amp;SUM((G=$B48)*(P=AY$8))</f>
        <v>0 - 0</v>
      </c>
      <c r="AZ48" s="12" t="str">
        <f t="array" ref="AZ48">SUM((G=AZ$8)*(P=$B48))&amp;" - "&amp;SUM((G=$B48)*(P=AZ$8))</f>
        <v>0 - 0</v>
      </c>
      <c r="BA48" s="12" t="str">
        <f t="array" ref="BA48">SUM((G=BA$8)*(P=$B48))&amp;" - "&amp;SUM((G=$B48)*(P=BA$8))</f>
        <v>1 - 0</v>
      </c>
      <c r="BB48" s="12" t="str">
        <f t="array" ref="BB48">SUM((G=BB$8)*(P=$B48))&amp;" - "&amp;SUM((G=$B48)*(P=BB$8))</f>
        <v>0 - 0</v>
      </c>
      <c r="BC48" s="12" t="str">
        <f t="array" ref="BC48">SUM((G=BC$8)*(P=$B48))&amp;" - "&amp;SUM((G=$B48)*(P=BC$8))</f>
        <v>0 - 0</v>
      </c>
      <c r="BD48" s="12" t="str">
        <f t="array" ref="BD48">SUM((G=BD$8)*(P=$B48))&amp;" - "&amp;SUM((G=$B48)*(P=BD$8))</f>
        <v>0 - 0</v>
      </c>
      <c r="BE48" s="12" t="str">
        <f t="array" ref="BE48">SUM((G=BE$8)*(P=$B48))&amp;" - "&amp;SUM((G=$B48)*(P=BE$8))</f>
        <v>0 - 0</v>
      </c>
      <c r="BF48" s="12" t="str">
        <f t="array" ref="BF48">SUM((G=BF$8)*(P=$B48))&amp;" - "&amp;SUM((G=$B48)*(P=BF$8))</f>
        <v>1 - 0</v>
      </c>
      <c r="BG48" s="12" t="str">
        <f t="array" ref="BG48">SUM((G=BG$8)*(P=$B48))&amp;" - "&amp;SUM((G=$B48)*(P=BG$8))</f>
        <v>1 - 0</v>
      </c>
      <c r="BH48" s="25" t="str">
        <f t="array" ref="BH48">SUM((G=BH$8)*(P=$B48))&amp;" - "&amp;SUM((G=$B48)*(P=BH$8))</f>
        <v>0 - 0</v>
      </c>
      <c r="BI48" s="25" t="str">
        <f t="array" ref="BI48">SUM((G=BI$8)*(P=$B48))&amp;" - "&amp;SUM((G=$B48)*(P=BI$8))</f>
        <v>0 - 0</v>
      </c>
      <c r="BJ48" s="21" t="str">
        <f t="shared" si="1"/>
        <v>MATHIAS</v>
      </c>
      <c r="BK48" s="16"/>
    </row>
    <row r="49" spans="2:63" ht="11.1" customHeight="1" x14ac:dyDescent="0.2">
      <c r="B49" s="22" t="s">
        <v>312</v>
      </c>
      <c r="C49" s="13" t="str">
        <f t="array" ref="C49">SUM((G=C$8)*(P=$B49))&amp;" - "&amp;SUM((G=$B49)*(P=C$8))</f>
        <v>0 - 0</v>
      </c>
      <c r="D49" s="35" t="str">
        <f t="array" ref="D49">SUM((G=D$8)*(P=$B49))&amp;" - "&amp;SUM((G=$B49)*(P=D$8))</f>
        <v>0 - 0</v>
      </c>
      <c r="E49" s="35" t="str">
        <f t="array" ref="E49">SUM((G=E$8)*(P=$B49))&amp;" - "&amp;SUM((G=$B49)*(P=E$8))</f>
        <v>0 - 0</v>
      </c>
      <c r="F49" s="12" t="str">
        <f t="array" ref="F49">SUM((G=F$8)*(P=$B49))&amp;" - "&amp;SUM((G=$B49)*(P=F$8))</f>
        <v>0 - 0</v>
      </c>
      <c r="G49" s="12" t="str">
        <f t="array" ref="G49">SUM((G=G$8)*(P=$B49))&amp;" - "&amp;SUM((G=$B49)*(P=G$8))</f>
        <v>0 - 0</v>
      </c>
      <c r="H49" s="12" t="str">
        <f t="array" ref="H49">SUM((G=H$8)*(P=$B49))&amp;" - "&amp;SUM((G=$B49)*(P=H$8))</f>
        <v>0 - 0</v>
      </c>
      <c r="I49" s="12" t="str">
        <f t="array" ref="I49">SUM((G=I$8)*(P=$B49))&amp;" - "&amp;SUM((G=$B49)*(P=I$8))</f>
        <v>0 - 0</v>
      </c>
      <c r="J49" s="12" t="str">
        <f t="array" ref="J49">SUM((G=J$8)*(P=$B49))&amp;" - "&amp;SUM((G=$B49)*(P=J$8))</f>
        <v>0 - 0</v>
      </c>
      <c r="K49" s="12" t="str">
        <f t="array" ref="K49">SUM((G=K$8)*(P=$B49))&amp;" - "&amp;SUM((G=$B49)*(P=K$8))</f>
        <v>0 - 0</v>
      </c>
      <c r="L49" s="12" t="str">
        <f t="array" ref="L49">SUM((G=L$8)*(P=$B49))&amp;" - "&amp;SUM((G=$B49)*(P=L$8))</f>
        <v>0 - 0</v>
      </c>
      <c r="M49" s="12" t="str">
        <f t="array" ref="M49">SUM((G=M$8)*(P=$B49))&amp;" - "&amp;SUM((G=$B49)*(P=M$8))</f>
        <v>0 - 0</v>
      </c>
      <c r="N49" s="12" t="str">
        <f t="array" ref="N49">SUM((G=N$8)*(P=$B49))&amp;" - "&amp;SUM((G=$B49)*(P=N$8))</f>
        <v>0 - 0</v>
      </c>
      <c r="O49" s="12" t="str">
        <f t="array" ref="O49">SUM((G=O$8)*(P=$B49))&amp;" - "&amp;SUM((G=$B49)*(P=O$8))</f>
        <v>0 - 0</v>
      </c>
      <c r="P49" s="12" t="str">
        <f t="array" ref="P49">SUM((G=P$8)*(P=$B49))&amp;" - "&amp;SUM((G=$B49)*(P=P$8))</f>
        <v>0 - 0</v>
      </c>
      <c r="Q49" s="12" t="str">
        <f t="array" ref="Q49">SUM((G=Q$8)*(P=$B49))&amp;" - "&amp;SUM((G=$B49)*(P=Q$8))</f>
        <v>0 - 0</v>
      </c>
      <c r="R49" s="12" t="str">
        <f t="array" ref="R49">SUM((G=R$8)*(P=$B49))&amp;" - "&amp;SUM((G=$B49)*(P=R$8))</f>
        <v>0 - 0</v>
      </c>
      <c r="S49" s="12" t="str">
        <f t="array" ref="S49">SUM((G=S$8)*(P=$B49))&amp;" - "&amp;SUM((G=$B49)*(P=S$8))</f>
        <v>0 - 0</v>
      </c>
      <c r="T49" s="12" t="str">
        <f t="array" ref="T49">SUM((G=T$8)*(P=$B49))&amp;" - "&amp;SUM((G=$B49)*(P=T$8))</f>
        <v>0 - 0</v>
      </c>
      <c r="U49" s="12" t="str">
        <f t="array" ref="U49">SUM((G=U$8)*(P=$B49))&amp;" - "&amp;SUM((G=$B49)*(P=U$8))</f>
        <v>0 - 0</v>
      </c>
      <c r="V49" s="12" t="str">
        <f t="array" ref="V49">SUM((G=V$8)*(P=$B49))&amp;" - "&amp;SUM((G=$B49)*(P=V$8))</f>
        <v>0 - 0</v>
      </c>
      <c r="W49" s="12" t="str">
        <f t="array" ref="W49">SUM((G=W$8)*(P=$B49))&amp;" - "&amp;SUM((G=$B49)*(P=W$8))</f>
        <v>1 - 0</v>
      </c>
      <c r="X49" s="12" t="str">
        <f t="array" ref="X49">SUM((G=X$8)*(P=$B49))&amp;" - "&amp;SUM((G=$B49)*(P=X$8))</f>
        <v>0 - 0</v>
      </c>
      <c r="Y49" s="12" t="str">
        <f t="array" ref="Y49">SUM((G=Y$8)*(P=$B49))&amp;" - "&amp;SUM((G=$B49)*(P=Y$8))</f>
        <v>0 - 0</v>
      </c>
      <c r="Z49" s="12" t="str">
        <f t="array" ref="Z49">SUM((G=Z$8)*(P=$B49))&amp;" - "&amp;SUM((G=$B49)*(P=Z$8))</f>
        <v>0 - 0</v>
      </c>
      <c r="AA49" s="12" t="str">
        <f t="array" ref="AA49">SUM((G=AA$8)*(P=$B49))&amp;" - "&amp;SUM((G=$B49)*(P=AA$8))</f>
        <v>0 - 0</v>
      </c>
      <c r="AB49" s="12" t="str">
        <f t="array" ref="AB49">SUM((G=AB$8)*(P=$B49))&amp;" - "&amp;SUM((G=$B49)*(P=AB$8))</f>
        <v>0 - 0</v>
      </c>
      <c r="AC49" s="12" t="str">
        <f t="array" ref="AC49">SUM((G=AC$8)*(P=$B49))&amp;" - "&amp;SUM((G=$B49)*(P=AC$8))</f>
        <v>0 - 0</v>
      </c>
      <c r="AD49" s="12" t="str">
        <f t="array" ref="AD49">SUM((G=AD$8)*(P=$B49))&amp;" - "&amp;SUM((G=$B49)*(P=AD$8))</f>
        <v>0 - 0</v>
      </c>
      <c r="AE49" s="12" t="str">
        <f t="array" ref="AE49">SUM((G=AE$8)*(P=$B49))&amp;" - "&amp;SUM((G=$B49)*(P=AE$8))</f>
        <v>0 - 0</v>
      </c>
      <c r="AF49" s="12" t="str">
        <f t="array" ref="AF49">SUM((G=AF$8)*(P=$B49))&amp;" - "&amp;SUM((G=$B49)*(P=AF$8))</f>
        <v>0 - 0</v>
      </c>
      <c r="AG49" s="12" t="str">
        <f t="array" ref="AG49">SUM((G=AG$8)*(P=$B49))&amp;" - "&amp;SUM((G=$B49)*(P=AG$8))</f>
        <v>0 - 0</v>
      </c>
      <c r="AH49" s="12" t="str">
        <f t="array" ref="AH49">SUM((G=AH$8)*(P=$B49))&amp;" - "&amp;SUM((G=$B49)*(P=AH$8))</f>
        <v>0 - 0</v>
      </c>
      <c r="AI49" s="12" t="str">
        <f t="array" ref="AI49">SUM((G=AI$8)*(P=$B49))&amp;" - "&amp;SUM((G=$B49)*(P=AI$8))</f>
        <v>0 - 0</v>
      </c>
      <c r="AJ49" s="12" t="str">
        <f t="array" ref="AJ49">SUM((G=AJ$8)*(P=$B49))&amp;" - "&amp;SUM((G=$B49)*(P=AJ$8))</f>
        <v>0 - 0</v>
      </c>
      <c r="AK49" s="12" t="str">
        <f t="array" ref="AK49">SUM((G=AK$8)*(P=$B49))&amp;" - "&amp;SUM((G=$B49)*(P=AK$8))</f>
        <v>0 - 0</v>
      </c>
      <c r="AL49" s="12" t="str">
        <f t="array" ref="AL49">SUM((G=AL$8)*(P=$B49))&amp;" - "&amp;SUM((G=$B49)*(P=AL$8))</f>
        <v>0 - 0</v>
      </c>
      <c r="AM49" s="12" t="str">
        <f t="array" ref="AM49">SUM((G=AM$8)*(P=$B49))&amp;" - "&amp;SUM((G=$B49)*(P=AM$8))</f>
        <v>0 - 0</v>
      </c>
      <c r="AN49" s="12" t="str">
        <f t="array" ref="AN49">SUM((G=AN$8)*(P=$B49))&amp;" - "&amp;SUM((G=$B49)*(P=AN$8))</f>
        <v>0 - 0</v>
      </c>
      <c r="AO49" s="12" t="str">
        <f t="array" ref="AO49">SUM((G=AO$8)*(P=$B49))&amp;" - "&amp;SUM((G=$B49)*(P=AO$8))</f>
        <v>0 - 0</v>
      </c>
      <c r="AP49" s="12" t="str">
        <f t="array" ref="AP49">SUM((G=AP$8)*(P=$B49))&amp;" - "&amp;SUM((G=$B49)*(P=AP$8))</f>
        <v>0 - 0</v>
      </c>
      <c r="AQ49" s="12" t="str">
        <f t="array" ref="AQ49">SUM((G=AQ$8)*(P=$B49))&amp;" - "&amp;SUM((G=$B49)*(P=AQ$8))</f>
        <v>0 - 0</v>
      </c>
      <c r="AR49" s="12" t="str">
        <f t="array" ref="AR49">SUM((G=AR$8)*(P=$B49))&amp;" - "&amp;SUM((G=$B49)*(P=AR$8))</f>
        <v>0 - 0</v>
      </c>
      <c r="AS49" s="12" t="str">
        <f t="array" ref="AS49">SUM((G=AS$8)*(P=$B49))&amp;" - "&amp;SUM((G=$B49)*(P=AS$8))</f>
        <v>0 - 0</v>
      </c>
      <c r="AT49" s="12" t="str">
        <f t="array" ref="AT49">SUM((G=AT$8)*(P=$B49))&amp;" - "&amp;SUM((G=$B49)*(P=AT$8))</f>
        <v>0 - 0</v>
      </c>
      <c r="AU49" s="12" t="str">
        <f t="array" ref="AU49">SUM((G=AU$8)*(P=$B49))&amp;" - "&amp;SUM((G=$B49)*(P=AU$8))</f>
        <v>0 - 0</v>
      </c>
      <c r="AV49" s="12" t="str">
        <f t="array" ref="AV49">SUM((G=AV$8)*(P=$B49))&amp;" - "&amp;SUM((G=$B49)*(P=AV$8))</f>
        <v>0 - 0</v>
      </c>
      <c r="AW49" s="12" t="str">
        <f t="array" ref="AW49">SUM((G=AW$8)*(P=$B49))&amp;" - "&amp;SUM((G=$B49)*(P=AW$8))</f>
        <v>0 - 0</v>
      </c>
      <c r="AX49" s="12" t="str">
        <f t="array" ref="AX49">SUM((G=AX$8)*(P=$B49))&amp;" - "&amp;SUM((G=$B49)*(P=AX$8))</f>
        <v>0 - 0</v>
      </c>
      <c r="AY49" s="12" t="str">
        <f t="array" ref="AY49">SUM((G=AY$8)*(P=$B49))&amp;" - "&amp;SUM((G=$B49)*(P=AY$8))</f>
        <v>0 - 0</v>
      </c>
      <c r="AZ49" s="12" t="str">
        <f t="array" ref="AZ49">SUM((G=AZ$8)*(P=$B49))&amp;" - "&amp;SUM((G=$B49)*(P=AZ$8))</f>
        <v>0 - 0</v>
      </c>
      <c r="BA49" s="12" t="str">
        <f t="array" ref="BA49">SUM((G=BA$8)*(P=$B49))&amp;" - "&amp;SUM((G=$B49)*(P=BA$8))</f>
        <v>0 - 0</v>
      </c>
      <c r="BB49" s="12" t="str">
        <f t="array" ref="BB49">SUM((G=BB$8)*(P=$B49))&amp;" - "&amp;SUM((G=$B49)*(P=BB$8))</f>
        <v>0 - 0</v>
      </c>
      <c r="BC49" s="12" t="str">
        <f t="array" ref="BC49">SUM((G=BC$8)*(P=$B49))&amp;" - "&amp;SUM((G=$B49)*(P=BC$8))</f>
        <v>0 - 0</v>
      </c>
      <c r="BD49" s="12" t="str">
        <f t="array" ref="BD49">SUM((G=BD$8)*(P=$B49))&amp;" - "&amp;SUM((G=$B49)*(P=BD$8))</f>
        <v>0 - 0</v>
      </c>
      <c r="BE49" s="12" t="str">
        <f t="array" ref="BE49">SUM((G=BE$8)*(P=$B49))&amp;" - "&amp;SUM((G=$B49)*(P=BE$8))</f>
        <v>0 - 0</v>
      </c>
      <c r="BF49" s="12" t="str">
        <f t="array" ref="BF49">SUM((G=BF$8)*(P=$B49))&amp;" - "&amp;SUM((G=$B49)*(P=BF$8))</f>
        <v>0 - 0</v>
      </c>
      <c r="BG49" s="12" t="str">
        <f t="array" ref="BG49">SUM((G=BG$8)*(P=$B49))&amp;" - "&amp;SUM((G=$B49)*(P=BG$8))</f>
        <v>0 - 0</v>
      </c>
      <c r="BH49" s="25" t="str">
        <f t="array" ref="BH49">SUM((G=BH$8)*(P=$B49))&amp;" - "&amp;SUM((G=$B49)*(P=BH$8))</f>
        <v>0 - 0</v>
      </c>
      <c r="BI49" s="25" t="str">
        <f t="array" ref="BI49">SUM((G=BI$8)*(P=$B49))&amp;" - "&amp;SUM((G=$B49)*(P=BI$8))</f>
        <v>0 - 0</v>
      </c>
      <c r="BJ49" s="21" t="str">
        <f>B49</f>
        <v>MATHIEU S.</v>
      </c>
      <c r="BK49" s="16"/>
    </row>
    <row r="50" spans="2:63" ht="11.1" customHeight="1" x14ac:dyDescent="0.2">
      <c r="B50" s="22" t="s">
        <v>226</v>
      </c>
      <c r="C50" s="13" t="str">
        <f t="array" ref="C50">SUM((G=C$8)*(P=$B50))&amp;" - "&amp;SUM((G=$B50)*(P=C$8))</f>
        <v>0 - 0</v>
      </c>
      <c r="D50" s="35" t="str">
        <f t="array" ref="D50">SUM((G=D$8)*(P=$B50))&amp;" - "&amp;SUM((G=$B50)*(P=D$8))</f>
        <v>0 - 0</v>
      </c>
      <c r="E50" s="35" t="str">
        <f t="array" ref="E50">SUM((G=E$8)*(P=$B50))&amp;" - "&amp;SUM((G=$B50)*(P=E$8))</f>
        <v>0 - 0</v>
      </c>
      <c r="F50" s="12" t="str">
        <f t="array" ref="F50">SUM((G=F$8)*(P=$B50))&amp;" - "&amp;SUM((G=$B50)*(P=F$8))</f>
        <v>1 - 0</v>
      </c>
      <c r="G50" s="12" t="str">
        <f t="array" ref="G50">SUM((G=G$8)*(P=$B50))&amp;" - "&amp;SUM((G=$B50)*(P=G$8))</f>
        <v>0 - 0</v>
      </c>
      <c r="H50" s="12" t="str">
        <f t="array" ref="H50">SUM((G=H$8)*(P=$B50))&amp;" - "&amp;SUM((G=$B50)*(P=H$8))</f>
        <v>0 - 0</v>
      </c>
      <c r="I50" s="12" t="str">
        <f t="array" ref="I50">SUM((G=I$8)*(P=$B50))&amp;" - "&amp;SUM((G=$B50)*(P=I$8))</f>
        <v>0 - 0</v>
      </c>
      <c r="J50" s="12" t="str">
        <f t="array" ref="J50">SUM((G=J$8)*(P=$B50))&amp;" - "&amp;SUM((G=$B50)*(P=J$8))</f>
        <v>0 - 0</v>
      </c>
      <c r="K50" s="12" t="str">
        <f t="array" ref="K50">SUM((G=K$8)*(P=$B50))&amp;" - "&amp;SUM((G=$B50)*(P=K$8))</f>
        <v>0 - 0</v>
      </c>
      <c r="L50" s="12" t="str">
        <f t="array" ref="L50">SUM((G=L$8)*(P=$B50))&amp;" - "&amp;SUM((G=$B50)*(P=L$8))</f>
        <v>2 - 1</v>
      </c>
      <c r="M50" s="12" t="str">
        <f t="array" ref="M50">SUM((G=M$8)*(P=$B50))&amp;" - "&amp;SUM((G=$B50)*(P=M$8))</f>
        <v>4 - 2</v>
      </c>
      <c r="N50" s="12" t="str">
        <f t="array" ref="N50">SUM((G=N$8)*(P=$B50))&amp;" - "&amp;SUM((G=$B50)*(P=N$8))</f>
        <v>0 - 0</v>
      </c>
      <c r="O50" s="12" t="str">
        <f t="array" ref="O50">SUM((G=O$8)*(P=$B50))&amp;" - "&amp;SUM((G=$B50)*(P=O$8))</f>
        <v>0 - 0</v>
      </c>
      <c r="P50" s="12" t="str">
        <f t="array" ref="P50">SUM((G=P$8)*(P=$B50))&amp;" - "&amp;SUM((G=$B50)*(P=P$8))</f>
        <v>0 - 0</v>
      </c>
      <c r="Q50" s="12" t="str">
        <f t="array" ref="Q50">SUM((G=Q$8)*(P=$B50))&amp;" - "&amp;SUM((G=$B50)*(P=Q$8))</f>
        <v>0 - 0</v>
      </c>
      <c r="R50" s="12" t="str">
        <f t="array" ref="R50">SUM((G=R$8)*(P=$B50))&amp;" - "&amp;SUM((G=$B50)*(P=R$8))</f>
        <v>0 - 0</v>
      </c>
      <c r="S50" s="12" t="str">
        <f t="array" ref="S50">SUM((G=S$8)*(P=$B50))&amp;" - "&amp;SUM((G=$B50)*(P=S$8))</f>
        <v>0 - 0</v>
      </c>
      <c r="T50" s="12" t="str">
        <f t="array" ref="T50">SUM((G=T$8)*(P=$B50))&amp;" - "&amp;SUM((G=$B50)*(P=T$8))</f>
        <v>1 - 2</v>
      </c>
      <c r="U50" s="12" t="str">
        <f t="array" ref="U50">SUM((G=U$8)*(P=$B50))&amp;" - "&amp;SUM((G=$B50)*(P=U$8))</f>
        <v>1 - 1</v>
      </c>
      <c r="V50" s="12" t="str">
        <f t="array" ref="V50">SUM((G=V$8)*(P=$B50))&amp;" - "&amp;SUM((G=$B50)*(P=V$8))</f>
        <v>1 - 0</v>
      </c>
      <c r="W50" s="12" t="str">
        <f t="array" ref="W50">SUM((G=W$8)*(P=$B50))&amp;" - "&amp;SUM((G=$B50)*(P=W$8))</f>
        <v>2 - 0</v>
      </c>
      <c r="X50" s="12" t="str">
        <f t="array" ref="X50">SUM((G=X$8)*(P=$B50))&amp;" - "&amp;SUM((G=$B50)*(P=X$8))</f>
        <v>0 - 1</v>
      </c>
      <c r="Y50" s="12" t="str">
        <f t="array" ref="Y50">SUM((G=Y$8)*(P=$B50))&amp;" - "&amp;SUM((G=$B50)*(P=Y$8))</f>
        <v>0 - 0</v>
      </c>
      <c r="Z50" s="12" t="str">
        <f t="array" ref="Z50">SUM((G=Z$8)*(P=$B50))&amp;" - "&amp;SUM((G=$B50)*(P=Z$8))</f>
        <v>0 - 0</v>
      </c>
      <c r="AA50" s="12" t="str">
        <f t="array" ref="AA50">SUM((G=AA$8)*(P=$B50))&amp;" - "&amp;SUM((G=$B50)*(P=AA$8))</f>
        <v>0 - 0</v>
      </c>
      <c r="AB50" s="12" t="str">
        <f t="array" ref="AB50">SUM((G=AB$8)*(P=$B50))&amp;" - "&amp;SUM((G=$B50)*(P=AB$8))</f>
        <v>0 - 0</v>
      </c>
      <c r="AC50" s="12" t="str">
        <f t="array" ref="AC50">SUM((G=AC$8)*(P=$B50))&amp;" - "&amp;SUM((G=$B50)*(P=AC$8))</f>
        <v>0 - 0</v>
      </c>
      <c r="AD50" s="12" t="str">
        <f t="array" ref="AD50">SUM((G=AD$8)*(P=$B50))&amp;" - "&amp;SUM((G=$B50)*(P=AD$8))</f>
        <v>0 - 0</v>
      </c>
      <c r="AE50" s="12" t="str">
        <f t="array" ref="AE50">SUM((G=AE$8)*(P=$B50))&amp;" - "&amp;SUM((G=$B50)*(P=AE$8))</f>
        <v>0 - 0</v>
      </c>
      <c r="AF50" s="12" t="str">
        <f t="array" ref="AF50">SUM((G=AF$8)*(P=$B50))&amp;" - "&amp;SUM((G=$B50)*(P=AF$8))</f>
        <v>0 - 0</v>
      </c>
      <c r="AG50" s="12" t="str">
        <f t="array" ref="AG50">SUM((G=AG$8)*(P=$B50))&amp;" - "&amp;SUM((G=$B50)*(P=AG$8))</f>
        <v>0 - 0</v>
      </c>
      <c r="AH50" s="12" t="str">
        <f t="array" ref="AH50">SUM((G=AH$8)*(P=$B50))&amp;" - "&amp;SUM((G=$B50)*(P=AH$8))</f>
        <v>0 - 0</v>
      </c>
      <c r="AI50" s="12" t="str">
        <f t="array" ref="AI50">SUM((G=AI$8)*(P=$B50))&amp;" - "&amp;SUM((G=$B50)*(P=AI$8))</f>
        <v>0 - 0</v>
      </c>
      <c r="AJ50" s="12" t="str">
        <f t="array" ref="AJ50">SUM((G=AJ$8)*(P=$B50))&amp;" - "&amp;SUM((G=$B50)*(P=AJ$8))</f>
        <v>0 - 0</v>
      </c>
      <c r="AK50" s="12" t="str">
        <f t="array" ref="AK50">SUM((G=AK$8)*(P=$B50))&amp;" - "&amp;SUM((G=$B50)*(P=AK$8))</f>
        <v>0 - 0</v>
      </c>
      <c r="AL50" s="12" t="str">
        <f t="array" ref="AL50">SUM((G=AL$8)*(P=$B50))&amp;" - "&amp;SUM((G=$B50)*(P=AL$8))</f>
        <v>0 - 1</v>
      </c>
      <c r="AM50" s="12" t="str">
        <f t="array" ref="AM50">SUM((G=AM$8)*(P=$B50))&amp;" - "&amp;SUM((G=$B50)*(P=AM$8))</f>
        <v>0 - 0</v>
      </c>
      <c r="AN50" s="12" t="str">
        <f t="array" ref="AN50">SUM((G=AN$8)*(P=$B50))&amp;" - "&amp;SUM((G=$B50)*(P=AN$8))</f>
        <v>0 - 0</v>
      </c>
      <c r="AO50" s="12" t="str">
        <f t="array" ref="AO50">SUM((G=AO$8)*(P=$B50))&amp;" - "&amp;SUM((G=$B50)*(P=AO$8))</f>
        <v>0 - 0</v>
      </c>
      <c r="AP50" s="12" t="str">
        <f t="array" ref="AP50">SUM((G=AP$8)*(P=$B50))&amp;" - "&amp;SUM((G=$B50)*(P=AP$8))</f>
        <v>1 - 2</v>
      </c>
      <c r="AQ50" s="12" t="str">
        <f t="array" ref="AQ50">SUM((G=AQ$8)*(P=$B50))&amp;" - "&amp;SUM((G=$B50)*(P=AQ$8))</f>
        <v>0 - 0</v>
      </c>
      <c r="AR50" s="12"/>
      <c r="AS50" s="12" t="str">
        <f t="array" ref="AS50">SUM((G=AS$8)*(P=$B50))&amp;" - "&amp;SUM((G=$B50)*(P=AS$8))</f>
        <v>0 - 0</v>
      </c>
      <c r="AT50" s="12" t="str">
        <f t="array" ref="AT50">SUM((G=AT$8)*(P=$B50))&amp;" - "&amp;SUM((G=$B50)*(P=AT$8))</f>
        <v>2 - 0</v>
      </c>
      <c r="AU50" s="12" t="str">
        <f t="array" ref="AU50">SUM((G=AU$8)*(P=$B50))&amp;" - "&amp;SUM((G=$B50)*(P=AU$8))</f>
        <v>0 - 0</v>
      </c>
      <c r="AV50" s="12" t="str">
        <f t="array" ref="AV50">SUM((G=AV$8)*(P=$B50))&amp;" - "&amp;SUM((G=$B50)*(P=AV$8))</f>
        <v>0 - 0</v>
      </c>
      <c r="AW50" s="12" t="str">
        <f t="array" ref="AW50">SUM((G=AW$8)*(P=$B50))&amp;" - "&amp;SUM((G=$B50)*(P=AW$8))</f>
        <v>0 - 1</v>
      </c>
      <c r="AX50" s="12" t="str">
        <f t="array" ref="AX50">SUM((G=AX$8)*(P=$B50))&amp;" - "&amp;SUM((G=$B50)*(P=AX$8))</f>
        <v>1 - 2</v>
      </c>
      <c r="AY50" s="12" t="str">
        <f t="array" ref="AY50">SUM((G=AY$8)*(P=$B50))&amp;" - "&amp;SUM((G=$B50)*(P=AY$8))</f>
        <v>0 - 0</v>
      </c>
      <c r="AZ50" s="12" t="str">
        <f t="array" ref="AZ50">SUM((G=AZ$8)*(P=$B50))&amp;" - "&amp;SUM((G=$B50)*(P=AZ$8))</f>
        <v>2 - 1</v>
      </c>
      <c r="BA50" s="12" t="str">
        <f t="array" ref="BA50">SUM((G=BA$8)*(P=$B50))&amp;" - "&amp;SUM((G=$B50)*(P=BA$8))</f>
        <v>1 - 0</v>
      </c>
      <c r="BB50" s="12" t="str">
        <f t="array" ref="BB50">SUM((G=BB$8)*(P=$B50))&amp;" - "&amp;SUM((G=$B50)*(P=BB$8))</f>
        <v>0 - 0</v>
      </c>
      <c r="BC50" s="12" t="str">
        <f t="array" ref="BC50">SUM((G=BC$8)*(P=$B50))&amp;" - "&amp;SUM((G=$B50)*(P=BC$8))</f>
        <v>0 - 0</v>
      </c>
      <c r="BD50" s="12" t="str">
        <f t="array" ref="BD50">SUM((G=BD$8)*(P=$B50))&amp;" - "&amp;SUM((G=$B50)*(P=BD$8))</f>
        <v>0 - 0</v>
      </c>
      <c r="BE50" s="12" t="str">
        <f t="array" ref="BE50">SUM((G=BE$8)*(P=$B50))&amp;" - "&amp;SUM((G=$B50)*(P=BE$8))</f>
        <v>0 - 0</v>
      </c>
      <c r="BF50" s="12" t="str">
        <f t="array" ref="BF50">SUM((G=BF$8)*(P=$B50))&amp;" - "&amp;SUM((G=$B50)*(P=BF$8))</f>
        <v>0 - 0</v>
      </c>
      <c r="BG50" s="12" t="str">
        <f t="array" ref="BG50">SUM((G=BG$8)*(P=$B50))&amp;" - "&amp;SUM((G=$B50)*(P=BG$8))</f>
        <v>0 - 0</v>
      </c>
      <c r="BH50" s="25" t="str">
        <f t="array" ref="BH50">SUM((G=BH$8)*(P=$B50))&amp;" - "&amp;SUM((G=$B50)*(P=BH$8))</f>
        <v>0 - 0</v>
      </c>
      <c r="BI50" s="25" t="str">
        <f t="array" ref="BI50">SUM((G=BI$8)*(P=$B50))&amp;" - "&amp;SUM((G=$B50)*(P=BI$8))</f>
        <v>0 - 0</v>
      </c>
      <c r="BJ50" s="21" t="str">
        <f t="shared" si="1"/>
        <v>MATH T.</v>
      </c>
      <c r="BK50" s="16"/>
    </row>
    <row r="51" spans="2:63" ht="11.1" customHeight="1" x14ac:dyDescent="0.2">
      <c r="B51" s="22" t="s">
        <v>193</v>
      </c>
      <c r="C51" s="13" t="str">
        <f t="array" ref="C51">SUM((G=C$8)*(P=$B51))&amp;" - "&amp;SUM((G=$B51)*(P=C$8))</f>
        <v>0 - 0</v>
      </c>
      <c r="D51" s="35" t="str">
        <f t="array" ref="D51">SUM((G=D$8)*(P=$B51))&amp;" - "&amp;SUM((G=$B51)*(P=D$8))</f>
        <v>0 - 0</v>
      </c>
      <c r="E51" s="35" t="str">
        <f t="array" ref="E51">SUM((G=E$8)*(P=$B51))&amp;" - "&amp;SUM((G=$B51)*(P=E$8))</f>
        <v>0 - 0</v>
      </c>
      <c r="F51" s="12" t="str">
        <f t="array" ref="F51">SUM((G=F$8)*(P=$B51))&amp;" - "&amp;SUM((G=$B51)*(P=F$8))</f>
        <v>0 - 0</v>
      </c>
      <c r="G51" s="12" t="str">
        <f t="array" ref="G51">SUM((G=G$8)*(P=$B51))&amp;" - "&amp;SUM((G=$B51)*(P=G$8))</f>
        <v>0 - 0</v>
      </c>
      <c r="H51" s="12" t="str">
        <f t="array" ref="H51">SUM((G=H$8)*(P=$B51))&amp;" - "&amp;SUM((G=$B51)*(P=H$8))</f>
        <v>0 - 0</v>
      </c>
      <c r="I51" s="12" t="str">
        <f t="array" ref="I51">SUM((G=I$8)*(P=$B51))&amp;" - "&amp;SUM((G=$B51)*(P=I$8))</f>
        <v>0 - 0</v>
      </c>
      <c r="J51" s="12" t="str">
        <f t="array" ref="J51">SUM((G=J$8)*(P=$B51))&amp;" - "&amp;SUM((G=$B51)*(P=J$8))</f>
        <v>0 - 0</v>
      </c>
      <c r="K51" s="12" t="str">
        <f t="array" ref="K51">SUM((G=K$8)*(P=$B51))&amp;" - "&amp;SUM((G=$B51)*(P=K$8))</f>
        <v>0 - 0</v>
      </c>
      <c r="L51" s="12" t="str">
        <f t="array" ref="L51">SUM((G=L$8)*(P=$B51))&amp;" - "&amp;SUM((G=$B51)*(P=L$8))</f>
        <v>0 - 0</v>
      </c>
      <c r="M51" s="12" t="str">
        <f t="array" ref="M51">SUM((G=M$8)*(P=$B51))&amp;" - "&amp;SUM((G=$B51)*(P=M$8))</f>
        <v>0 - 0</v>
      </c>
      <c r="N51" s="12" t="str">
        <f t="array" ref="N51">SUM((G=N$8)*(P=$B51))&amp;" - "&amp;SUM((G=$B51)*(P=N$8))</f>
        <v>0 - 0</v>
      </c>
      <c r="O51" s="12" t="str">
        <f t="array" ref="O51">SUM((G=O$8)*(P=$B51))&amp;" - "&amp;SUM((G=$B51)*(P=O$8))</f>
        <v>0 - 0</v>
      </c>
      <c r="P51" s="12" t="str">
        <f t="array" ref="P51">SUM((G=P$8)*(P=$B51))&amp;" - "&amp;SUM((G=$B51)*(P=P$8))</f>
        <v>0 - 0</v>
      </c>
      <c r="Q51" s="12" t="str">
        <f t="array" ref="Q51">SUM((G=Q$8)*(P=$B51))&amp;" - "&amp;SUM((G=$B51)*(P=Q$8))</f>
        <v>0 - 0</v>
      </c>
      <c r="R51" s="12" t="str">
        <f t="array" ref="R51">SUM((G=R$8)*(P=$B51))&amp;" - "&amp;SUM((G=$B51)*(P=R$8))</f>
        <v>0 - 0</v>
      </c>
      <c r="S51" s="12" t="str">
        <f t="array" ref="S51">SUM((G=S$8)*(P=$B51))&amp;" - "&amp;SUM((G=$B51)*(P=S$8))</f>
        <v>0 - 0</v>
      </c>
      <c r="T51" s="12" t="str">
        <f t="array" ref="T51">SUM((G=T$8)*(P=$B51))&amp;" - "&amp;SUM((G=$B51)*(P=T$8))</f>
        <v>0 - 0</v>
      </c>
      <c r="U51" s="12" t="str">
        <f t="array" ref="U51">SUM((G=U$8)*(P=$B51))&amp;" - "&amp;SUM((G=$B51)*(P=U$8))</f>
        <v>0 - 0</v>
      </c>
      <c r="V51" s="12" t="str">
        <f t="array" ref="V51">SUM((G=V$8)*(P=$B51))&amp;" - "&amp;SUM((G=$B51)*(P=V$8))</f>
        <v>0 - 0</v>
      </c>
      <c r="W51" s="12" t="str">
        <f t="array" ref="W51">SUM((G=W$8)*(P=$B51))&amp;" - "&amp;SUM((G=$B51)*(P=W$8))</f>
        <v>0 - 0</v>
      </c>
      <c r="X51" s="12" t="str">
        <f t="array" ref="X51">SUM((G=X$8)*(P=$B51))&amp;" - "&amp;SUM((G=$B51)*(P=X$8))</f>
        <v>1 - 0</v>
      </c>
      <c r="Y51" s="12" t="str">
        <f t="array" ref="Y51">SUM((G=Y$8)*(P=$B51))&amp;" - "&amp;SUM((G=$B51)*(P=Y$8))</f>
        <v>0 - 0</v>
      </c>
      <c r="Z51" s="12" t="str">
        <f t="array" ref="Z51">SUM((G=Z$8)*(P=$B51))&amp;" - "&amp;SUM((G=$B51)*(P=Z$8))</f>
        <v>0 - 0</v>
      </c>
      <c r="AA51" s="12" t="str">
        <f t="array" ref="AA51">SUM((G=AA$8)*(P=$B51))&amp;" - "&amp;SUM((G=$B51)*(P=AA$8))</f>
        <v>0 - 0</v>
      </c>
      <c r="AB51" s="12" t="str">
        <f t="array" ref="AB51">SUM((G=AB$8)*(P=$B51))&amp;" - "&amp;SUM((G=$B51)*(P=AB$8))</f>
        <v>0 - 0</v>
      </c>
      <c r="AC51" s="12" t="str">
        <f t="array" ref="AC51">SUM((G=AC$8)*(P=$B51))&amp;" - "&amp;SUM((G=$B51)*(P=AC$8))</f>
        <v>0 - 0</v>
      </c>
      <c r="AD51" s="12" t="str">
        <f t="array" ref="AD51">SUM((G=AD$8)*(P=$B51))&amp;" - "&amp;SUM((G=$B51)*(P=AD$8))</f>
        <v>0 - 0</v>
      </c>
      <c r="AE51" s="12" t="str">
        <f t="array" ref="AE51">SUM((G=AE$8)*(P=$B51))&amp;" - "&amp;SUM((G=$B51)*(P=AE$8))</f>
        <v>0 - 0</v>
      </c>
      <c r="AF51" s="12" t="str">
        <f t="array" ref="AF51">SUM((G=AF$8)*(P=$B51))&amp;" - "&amp;SUM((G=$B51)*(P=AF$8))</f>
        <v>0 - 0</v>
      </c>
      <c r="AG51" s="12" t="str">
        <f t="array" ref="AG51">SUM((G=AG$8)*(P=$B51))&amp;" - "&amp;SUM((G=$B51)*(P=AG$8))</f>
        <v>0 - 0</v>
      </c>
      <c r="AH51" s="12" t="str">
        <f t="array" ref="AH51">SUM((G=AH$8)*(P=$B51))&amp;" - "&amp;SUM((G=$B51)*(P=AH$8))</f>
        <v>0 - 0</v>
      </c>
      <c r="AI51" s="12" t="str">
        <f t="array" ref="AI51">SUM((G=AI$8)*(P=$B51))&amp;" - "&amp;SUM((G=$B51)*(P=AI$8))</f>
        <v>0 - 0</v>
      </c>
      <c r="AJ51" s="12" t="str">
        <f t="array" ref="AJ51">SUM((G=AJ$8)*(P=$B51))&amp;" - "&amp;SUM((G=$B51)*(P=AJ$8))</f>
        <v>0 - 0</v>
      </c>
      <c r="AK51" s="12" t="str">
        <f t="array" ref="AK51">SUM((G=AK$8)*(P=$B51))&amp;" - "&amp;SUM((G=$B51)*(P=AK$8))</f>
        <v>0 - 0</v>
      </c>
      <c r="AL51" s="12" t="str">
        <f t="array" ref="AL51">SUM((G=AL$8)*(P=$B51))&amp;" - "&amp;SUM((G=$B51)*(P=AL$8))</f>
        <v>0 - 0</v>
      </c>
      <c r="AM51" s="12" t="str">
        <f t="array" ref="AM51">SUM((G=AM$8)*(P=$B51))&amp;" - "&amp;SUM((G=$B51)*(P=AM$8))</f>
        <v>0 - 0</v>
      </c>
      <c r="AN51" s="12" t="str">
        <f t="array" ref="AN51">SUM((G=AN$8)*(P=$B51))&amp;" - "&amp;SUM((G=$B51)*(P=AN$8))</f>
        <v>0 - 0</v>
      </c>
      <c r="AO51" s="12" t="str">
        <f t="array" ref="AO51">SUM((G=AO$8)*(P=$B51))&amp;" - "&amp;SUM((G=$B51)*(P=AO$8))</f>
        <v>0 - 0</v>
      </c>
      <c r="AP51" s="12" t="str">
        <f t="array" ref="AP51">SUM((G=AP$8)*(P=$B51))&amp;" - "&amp;SUM((G=$B51)*(P=AP$8))</f>
        <v>0 - 0</v>
      </c>
      <c r="AQ51" s="12" t="str">
        <f t="array" ref="AQ51">SUM((G=AQ$8)*(P=$B51))&amp;" - "&amp;SUM((G=$B51)*(P=AQ$8))</f>
        <v>0 - 0</v>
      </c>
      <c r="AR51" s="12" t="str">
        <f t="array" ref="AR51">SUM((G=AR$8)*(P=$B51))&amp;" - "&amp;SUM((G=$B51)*(P=AR$8))</f>
        <v>0 - 0</v>
      </c>
      <c r="AS51" s="12" t="str">
        <f t="array" ref="AS51">SUM((G=AS$8)*(P=$B51))&amp;" - "&amp;SUM((G=$B51)*(P=AS$8))</f>
        <v>0 - 0</v>
      </c>
      <c r="AT51" s="12" t="str">
        <f t="array" ref="AT51">SUM((G=AT$8)*(P=$B51))&amp;" - "&amp;SUM((G=$B51)*(P=AT$8))</f>
        <v>0 - 0</v>
      </c>
      <c r="AU51" s="12" t="str">
        <f t="array" ref="AU51">SUM((G=AU$8)*(P=$B51))&amp;" - "&amp;SUM((G=$B51)*(P=AU$8))</f>
        <v>0 - 0</v>
      </c>
      <c r="AV51" s="12" t="str">
        <f t="array" ref="AV51">SUM((G=AV$8)*(P=$B51))&amp;" - "&amp;SUM((G=$B51)*(P=AV$8))</f>
        <v>0 - 0</v>
      </c>
      <c r="AW51" s="12" t="str">
        <f t="array" ref="AW51">SUM((G=AW$8)*(P=$B51))&amp;" - "&amp;SUM((G=$B51)*(P=AW$8))</f>
        <v>0 - 0</v>
      </c>
      <c r="AX51" s="12" t="str">
        <f t="array" ref="AX51">SUM((G=AX$8)*(P=$B51))&amp;" - "&amp;SUM((G=$B51)*(P=AX$8))</f>
        <v>0 - 0</v>
      </c>
      <c r="AY51" s="12" t="str">
        <f t="array" ref="AY51">SUM((G=AY$8)*(P=$B51))&amp;" - "&amp;SUM((G=$B51)*(P=AY$8))</f>
        <v>0 - 0</v>
      </c>
      <c r="AZ51" s="12" t="str">
        <f t="array" ref="AZ51">SUM((G=AZ$8)*(P=$B51))&amp;" - "&amp;SUM((G=$B51)*(P=AZ$8))</f>
        <v>0 - 0</v>
      </c>
      <c r="BA51" s="12" t="str">
        <f t="array" ref="BA51">SUM((G=BA$8)*(P=$B51))&amp;" - "&amp;SUM((G=$B51)*(P=BA$8))</f>
        <v>0 - 0</v>
      </c>
      <c r="BB51" s="12" t="str">
        <f t="array" ref="BB51">SUM((G=BB$8)*(P=$B51))&amp;" - "&amp;SUM((G=$B51)*(P=BB$8))</f>
        <v>0 - 0</v>
      </c>
      <c r="BC51" s="12" t="str">
        <f t="array" ref="BC51">SUM((G=BC$8)*(P=$B51))&amp;" - "&amp;SUM((G=$B51)*(P=BC$8))</f>
        <v>0 - 1</v>
      </c>
      <c r="BD51" s="12" t="str">
        <f t="array" ref="BD51">SUM((G=BD$8)*(P=$B51))&amp;" - "&amp;SUM((G=$B51)*(P=BD$8))</f>
        <v>0 - 0</v>
      </c>
      <c r="BE51" s="12" t="str">
        <f t="array" ref="BE51">SUM((G=BE$8)*(P=$B51))&amp;" - "&amp;SUM((G=$B51)*(P=BE$8))</f>
        <v>0 - 0</v>
      </c>
      <c r="BF51" s="12" t="str">
        <f t="array" ref="BF51">SUM((G=BF$8)*(P=$B51))&amp;" - "&amp;SUM((G=$B51)*(P=BF$8))</f>
        <v>0 - 0</v>
      </c>
      <c r="BG51" s="12" t="str">
        <f t="array" ref="BG51">SUM((G=BG$8)*(P=$B51))&amp;" - "&amp;SUM((G=$B51)*(P=BG$8))</f>
        <v>0 - 0</v>
      </c>
      <c r="BH51" s="25" t="str">
        <f t="array" ref="BH51">SUM((G=BH$8)*(P=$B51))&amp;" - "&amp;SUM((G=$B51)*(P=BH$8))</f>
        <v>0 - 0</v>
      </c>
      <c r="BI51" s="25" t="str">
        <f t="array" ref="BI51">SUM((G=BI$8)*(P=$B51))&amp;" - "&amp;SUM((G=$B51)*(P=BI$8))</f>
        <v>0 - 0</v>
      </c>
      <c r="BJ51" s="21" t="str">
        <f t="shared" si="1"/>
        <v>MATT</v>
      </c>
      <c r="BK51" s="16"/>
    </row>
    <row r="52" spans="2:63" ht="11.1" customHeight="1" x14ac:dyDescent="0.2">
      <c r="B52" s="22" t="s">
        <v>143</v>
      </c>
      <c r="C52" s="13" t="str">
        <f t="array" ref="C52">SUM((G=C$8)*(P=$B52))&amp;" - "&amp;SUM((G=$B52)*(P=C$8))</f>
        <v>0 - 0</v>
      </c>
      <c r="D52" s="35" t="str">
        <f t="array" ref="D52">SUM((G=D$8)*(P=$B52))&amp;" - "&amp;SUM((G=$B52)*(P=D$8))</f>
        <v>0 - 0</v>
      </c>
      <c r="E52" s="35" t="str">
        <f t="array" ref="E52">SUM((G=E$8)*(P=$B52))&amp;" - "&amp;SUM((G=$B52)*(P=E$8))</f>
        <v>0 - 0</v>
      </c>
      <c r="F52" s="12" t="str">
        <f t="array" ref="F52">SUM((G=F$8)*(P=$B52))&amp;" - "&amp;SUM((G=$B52)*(P=F$8))</f>
        <v>1 - 1</v>
      </c>
      <c r="G52" s="12" t="str">
        <f t="array" ref="G52">SUM((G=G$8)*(P=$B52))&amp;" - "&amp;SUM((G=$B52)*(P=G$8))</f>
        <v>0 - 0</v>
      </c>
      <c r="H52" s="12" t="str">
        <f t="array" ref="H52">SUM((G=H$8)*(P=$B52))&amp;" - "&amp;SUM((G=$B52)*(P=H$8))</f>
        <v>0 - 0</v>
      </c>
      <c r="I52" s="12" t="str">
        <f t="array" ref="I52">SUM((G=I$8)*(P=$B52))&amp;" - "&amp;SUM((G=$B52)*(P=I$8))</f>
        <v>0 - 0</v>
      </c>
      <c r="J52" s="12" t="str">
        <f t="array" ref="J52">SUM((G=J$8)*(P=$B52))&amp;" - "&amp;SUM((G=$B52)*(P=J$8))</f>
        <v>0 - 0</v>
      </c>
      <c r="K52" s="12" t="str">
        <f t="array" ref="K52">SUM((G=K$8)*(P=$B52))&amp;" - "&amp;SUM((G=$B52)*(P=K$8))</f>
        <v>0 - 0</v>
      </c>
      <c r="L52" s="12" t="str">
        <f t="array" ref="L52">SUM((G=L$8)*(P=$B52))&amp;" - "&amp;SUM((G=$B52)*(P=L$8))</f>
        <v>0 - 2</v>
      </c>
      <c r="M52" s="12" t="str">
        <f t="array" ref="M52">SUM((G=M$8)*(P=$B52))&amp;" - "&amp;SUM((G=$B52)*(P=M$8))</f>
        <v>3 - 0</v>
      </c>
      <c r="N52" s="12" t="str">
        <f t="array" ref="N52">SUM((G=N$8)*(P=$B52))&amp;" - "&amp;SUM((G=$B52)*(P=N$8))</f>
        <v>0 - 0</v>
      </c>
      <c r="O52" s="12" t="str">
        <f t="array" ref="O52">SUM((G=O$8)*(P=$B52))&amp;" - "&amp;SUM((G=$B52)*(P=O$8))</f>
        <v>0 - 0</v>
      </c>
      <c r="P52" s="12" t="str">
        <f t="array" ref="P52">SUM((G=P$8)*(P=$B52))&amp;" - "&amp;SUM((G=$B52)*(P=P$8))</f>
        <v>0 - 0</v>
      </c>
      <c r="Q52" s="12" t="str">
        <f t="array" ref="Q52">SUM((G=Q$8)*(P=$B52))&amp;" - "&amp;SUM((G=$B52)*(P=Q$8))</f>
        <v>0 - 1</v>
      </c>
      <c r="R52" s="12" t="str">
        <f t="array" ref="R52">SUM((G=R$8)*(P=$B52))&amp;" - "&amp;SUM((G=$B52)*(P=R$8))</f>
        <v>1 - 3</v>
      </c>
      <c r="S52" s="12" t="str">
        <f t="array" ref="S52">SUM((G=S$8)*(P=$B52))&amp;" - "&amp;SUM((G=$B52)*(P=S$8))</f>
        <v>0 - 0</v>
      </c>
      <c r="T52" s="12" t="str">
        <f t="array" ref="T52">SUM((G=T$8)*(P=$B52))&amp;" - "&amp;SUM((G=$B52)*(P=T$8))</f>
        <v>0 - 0</v>
      </c>
      <c r="U52" s="12" t="str">
        <f t="array" ref="U52">SUM((G=U$8)*(P=$B52))&amp;" - "&amp;SUM((G=$B52)*(P=U$8))</f>
        <v>5 - 0</v>
      </c>
      <c r="V52" s="12" t="str">
        <f t="array" ref="V52">SUM((G=V$8)*(P=$B52))&amp;" - "&amp;SUM((G=$B52)*(P=V$8))</f>
        <v>0 - 2</v>
      </c>
      <c r="W52" s="12" t="str">
        <f t="array" ref="W52">SUM((G=W$8)*(P=$B52))&amp;" - "&amp;SUM((G=$B52)*(P=W$8))</f>
        <v>0 - 2</v>
      </c>
      <c r="X52" s="12" t="str">
        <f t="array" ref="X52">SUM((G=X$8)*(P=$B52))&amp;" - "&amp;SUM((G=$B52)*(P=X$8))</f>
        <v>5 - 1</v>
      </c>
      <c r="Y52" s="12" t="str">
        <f t="array" ref="Y52">SUM((G=Y$8)*(P=$B52))&amp;" - "&amp;SUM((G=$B52)*(P=Y$8))</f>
        <v>0 - 0</v>
      </c>
      <c r="Z52" s="12" t="str">
        <f t="array" ref="Z52">SUM((G=Z$8)*(P=$B52))&amp;" - "&amp;SUM((G=$B52)*(P=Z$8))</f>
        <v>0 - 0</v>
      </c>
      <c r="AA52" s="12" t="str">
        <f t="array" ref="AA52">SUM((G=AA$8)*(P=$B52))&amp;" - "&amp;SUM((G=$B52)*(P=AA$8))</f>
        <v>2 - 1</v>
      </c>
      <c r="AB52" s="12" t="str">
        <f t="array" ref="AB52">SUM((G=AB$8)*(P=$B52))&amp;" - "&amp;SUM((G=$B52)*(P=AB$8))</f>
        <v>0 - 0</v>
      </c>
      <c r="AC52" s="12" t="str">
        <f t="array" ref="AC52">SUM((G=AC$8)*(P=$B52))&amp;" - "&amp;SUM((G=$B52)*(P=AC$8))</f>
        <v>1 - 0</v>
      </c>
      <c r="AD52" s="12" t="str">
        <f t="array" ref="AD52">SUM((G=AD$8)*(P=$B52))&amp;" - "&amp;SUM((G=$B52)*(P=AD$8))</f>
        <v>0 - 0</v>
      </c>
      <c r="AE52" s="12" t="str">
        <f t="array" ref="AE52">SUM((G=AE$8)*(P=$B52))&amp;" - "&amp;SUM((G=$B52)*(P=AE$8))</f>
        <v>0 - 0</v>
      </c>
      <c r="AF52" s="12" t="str">
        <f t="array" ref="AF52">SUM((G=AF$8)*(P=$B52))&amp;" - "&amp;SUM((G=$B52)*(P=AF$8))</f>
        <v>0 - 0</v>
      </c>
      <c r="AG52" s="12" t="str">
        <f t="array" ref="AG52">SUM((G=AG$8)*(P=$B52))&amp;" - "&amp;SUM((G=$B52)*(P=AG$8))</f>
        <v>0 - 2</v>
      </c>
      <c r="AH52" s="12" t="str">
        <f t="array" ref="AH52">SUM((G=AH$8)*(P=$B52))&amp;" - "&amp;SUM((G=$B52)*(P=AH$8))</f>
        <v>1 - 0</v>
      </c>
      <c r="AI52" s="12" t="str">
        <f t="array" ref="AI52">SUM((G=AI$8)*(P=$B52))&amp;" - "&amp;SUM((G=$B52)*(P=AI$8))</f>
        <v>0 - 0</v>
      </c>
      <c r="AJ52" s="12" t="str">
        <f t="array" ref="AJ52">SUM((G=AJ$8)*(P=$B52))&amp;" - "&amp;SUM((G=$B52)*(P=AJ$8))</f>
        <v>0 - 0</v>
      </c>
      <c r="AK52" s="12" t="str">
        <f t="array" ref="AK52">SUM((G=AK$8)*(P=$B52))&amp;" - "&amp;SUM((G=$B52)*(P=AK$8))</f>
        <v>1 - 1</v>
      </c>
      <c r="AL52" s="12" t="str">
        <f t="array" ref="AL52">SUM((G=AL$8)*(P=$B52))&amp;" - "&amp;SUM((G=$B52)*(P=AL$8))</f>
        <v>1 - 1</v>
      </c>
      <c r="AM52" s="12" t="str">
        <f t="array" ref="AM52">SUM((G=AM$8)*(P=$B52))&amp;" - "&amp;SUM((G=$B52)*(P=AM$8))</f>
        <v>0 - 0</v>
      </c>
      <c r="AN52" s="12" t="str">
        <f t="array" ref="AN52">SUM((G=AN$8)*(P=$B52))&amp;" - "&amp;SUM((G=$B52)*(P=AN$8))</f>
        <v>0 - 0</v>
      </c>
      <c r="AO52" s="12" t="str">
        <f t="array" ref="AO52">SUM((G=AO$8)*(P=$B52))&amp;" - "&amp;SUM((G=$B52)*(P=AO$8))</f>
        <v>0 - 0</v>
      </c>
      <c r="AP52" s="12" t="str">
        <f t="array" ref="AP52">SUM((G=AP$8)*(P=$B52))&amp;" - "&amp;SUM((G=$B52)*(P=AP$8))</f>
        <v>0 - 1</v>
      </c>
      <c r="AQ52" s="12" t="str">
        <f t="array" ref="AQ52">SUM((G=AQ$8)*(P=$B52))&amp;" - "&amp;SUM((G=$B52)*(P=AQ$8))</f>
        <v>0 - 0</v>
      </c>
      <c r="AR52" s="12" t="str">
        <f t="array" ref="AR52">SUM((G=AR$8)*(P=$B52))&amp;" - "&amp;SUM((G=$B52)*(P=AR$8))</f>
        <v>0 - 2</v>
      </c>
      <c r="AS52" s="12" t="str">
        <f t="array" ref="AS52">SUM((G=AS$8)*(P=$B52))&amp;" - "&amp;SUM((G=$B52)*(P=AS$8))</f>
        <v>0 - 0</v>
      </c>
      <c r="AT52" s="12" t="str">
        <f t="array" ref="AT52">SUM((G=AT$8)*(P=$B52))&amp;" - "&amp;SUM((G=$B52)*(P=AT$8))</f>
        <v>0 - 0</v>
      </c>
      <c r="AU52" s="12" t="str">
        <f t="array" ref="AU52">SUM((G=AU$8)*(P=$B52))&amp;" - "&amp;SUM((G=$B52)*(P=AU$8))</f>
        <v>0 - 0</v>
      </c>
      <c r="AV52" s="12" t="str">
        <f t="array" ref="AV52">SUM((G=AV$8)*(P=$B52))&amp;" - "&amp;SUM((G=$B52)*(P=AV$8))</f>
        <v>0 - 0</v>
      </c>
      <c r="AW52" s="12" t="str">
        <f t="array" ref="AW52">SUM((G=AW$8)*(P=$B52))&amp;" - "&amp;SUM((G=$B52)*(P=AW$8))</f>
        <v>0 - 1</v>
      </c>
      <c r="AX52" s="12" t="str">
        <f t="array" ref="AX52">SUM((G=AX$8)*(P=$B52))&amp;" - "&amp;SUM((G=$B52)*(P=AX$8))</f>
        <v>1 - 0</v>
      </c>
      <c r="AY52" s="12" t="str">
        <f t="array" ref="AY52">SUM((G=AY$8)*(P=$B52))&amp;" - "&amp;SUM((G=$B52)*(P=AY$8))</f>
        <v>0 - 0</v>
      </c>
      <c r="AZ52" s="12" t="str">
        <f t="array" ref="AZ52">SUM((G=AZ$8)*(P=$B52))&amp;" - "&amp;SUM((G=$B52)*(P=AZ$8))</f>
        <v>0 - 0</v>
      </c>
      <c r="BA52" s="12" t="str">
        <f t="array" ref="BA52">SUM((G=BA$8)*(P=$B52))&amp;" - "&amp;SUM((G=$B52)*(P=BA$8))</f>
        <v>0 - 1</v>
      </c>
      <c r="BB52" s="12" t="str">
        <f t="array" ref="BB52">SUM((G=BB$8)*(P=$B52))&amp;" - "&amp;SUM((G=$B52)*(P=BB$8))</f>
        <v>1 - 0</v>
      </c>
      <c r="BC52" s="12" t="str">
        <f t="array" ref="BC52">SUM((G=BC$8)*(P=$B52))&amp;" - "&amp;SUM((G=$B52)*(P=BC$8))</f>
        <v>0 - 0</v>
      </c>
      <c r="BD52" s="12" t="str">
        <f t="array" ref="BD52">SUM((G=BD$8)*(P=$B52))&amp;" - "&amp;SUM((G=$B52)*(P=BD$8))</f>
        <v>0 - 0</v>
      </c>
      <c r="BE52" s="12" t="str">
        <f t="array" ref="BE52">SUM((G=BE$8)*(P=$B52))&amp;" - "&amp;SUM((G=$B52)*(P=BE$8))</f>
        <v>0 - 0</v>
      </c>
      <c r="BF52" s="12" t="str">
        <f t="array" ref="BF52">SUM((G=BF$8)*(P=$B52))&amp;" - "&amp;SUM((G=$B52)*(P=BF$8))</f>
        <v>0 - 0</v>
      </c>
      <c r="BG52" s="12" t="str">
        <f t="array" ref="BG52">SUM((G=BG$8)*(P=$B52))&amp;" - "&amp;SUM((G=$B52)*(P=BG$8))</f>
        <v>0 - 0</v>
      </c>
      <c r="BH52" s="25" t="str">
        <f t="array" ref="BH52">SUM((G=BH$8)*(P=$B52))&amp;" - "&amp;SUM((G=$B52)*(P=BH$8))</f>
        <v>0 - 0</v>
      </c>
      <c r="BI52" s="25" t="str">
        <f t="array" ref="BI52">SUM((G=BI$8)*(P=$B52))&amp;" - "&amp;SUM((G=$B52)*(P=BI$8))</f>
        <v>0 - 0</v>
      </c>
      <c r="BJ52" s="21" t="str">
        <f t="shared" si="1"/>
        <v>MAX</v>
      </c>
      <c r="BK52" s="16"/>
    </row>
    <row r="53" spans="2:63" ht="11.1" customHeight="1" x14ac:dyDescent="0.2">
      <c r="B53" s="22" t="s">
        <v>286</v>
      </c>
      <c r="C53" s="13" t="str">
        <f t="array" ref="C53">SUM((G=C$8)*(P=$B53))&amp;" - "&amp;SUM((G=$B53)*(P=C$8))</f>
        <v>0 - 0</v>
      </c>
      <c r="D53" s="35" t="str">
        <f t="array" ref="D53">SUM((G=D$8)*(P=$B53))&amp;" - "&amp;SUM((G=$B53)*(P=D$8))</f>
        <v>0 - 0</v>
      </c>
      <c r="E53" s="35" t="str">
        <f t="array" ref="E53">SUM((G=E$8)*(P=$B53))&amp;" - "&amp;SUM((G=$B53)*(P=E$8))</f>
        <v>0 - 0</v>
      </c>
      <c r="F53" s="12" t="str">
        <f t="array" ref="F53">SUM((G=F$8)*(P=$B53))&amp;" - "&amp;SUM((G=$B53)*(P=F$8))</f>
        <v>0 - 0</v>
      </c>
      <c r="G53" s="12" t="str">
        <f t="array" ref="G53">SUM((G=G$8)*(P=$B53))&amp;" - "&amp;SUM((G=$B53)*(P=G$8))</f>
        <v>0 - 0</v>
      </c>
      <c r="H53" s="12" t="str">
        <f t="array" ref="H53">SUM((G=H$8)*(P=$B53))&amp;" - "&amp;SUM((G=$B53)*(P=H$8))</f>
        <v>0 - 0</v>
      </c>
      <c r="I53" s="12" t="str">
        <f t="array" ref="I53">SUM((G=I$8)*(P=$B53))&amp;" - "&amp;SUM((G=$B53)*(P=I$8))</f>
        <v>0 - 0</v>
      </c>
      <c r="J53" s="12" t="str">
        <f t="array" ref="J53">SUM((G=J$8)*(P=$B53))&amp;" - "&amp;SUM((G=$B53)*(P=J$8))</f>
        <v>0 - 0</v>
      </c>
      <c r="K53" s="12" t="str">
        <f t="array" ref="K53">SUM((G=K$8)*(P=$B53))&amp;" - "&amp;SUM((G=$B53)*(P=K$8))</f>
        <v>0 - 0</v>
      </c>
      <c r="L53" s="12" t="str">
        <f t="array" ref="L53">SUM((G=L$8)*(P=$B53))&amp;" - "&amp;SUM((G=$B53)*(P=L$8))</f>
        <v>0 - 1</v>
      </c>
      <c r="M53" s="12" t="str">
        <f t="array" ref="M53">SUM((G=M$8)*(P=$B53))&amp;" - "&amp;SUM((G=$B53)*(P=M$8))</f>
        <v>0 - 0</v>
      </c>
      <c r="N53" s="12" t="str">
        <f t="array" ref="N53">SUM((G=N$8)*(P=$B53))&amp;" - "&amp;SUM((G=$B53)*(P=N$8))</f>
        <v>0 - 0</v>
      </c>
      <c r="O53" s="12" t="str">
        <f t="array" ref="O53">SUM((G=O$8)*(P=$B53))&amp;" - "&amp;SUM((G=$B53)*(P=O$8))</f>
        <v>0 - 0</v>
      </c>
      <c r="P53" s="12" t="str">
        <f t="array" ref="P53">SUM((G=P$8)*(P=$B53))&amp;" - "&amp;SUM((G=$B53)*(P=P$8))</f>
        <v>0 - 0</v>
      </c>
      <c r="Q53" s="12" t="str">
        <f t="array" ref="Q53">SUM((G=Q$8)*(P=$B53))&amp;" - "&amp;SUM((G=$B53)*(P=Q$8))</f>
        <v>0 - 0</v>
      </c>
      <c r="R53" s="12" t="str">
        <f t="array" ref="R53">SUM((G=R$8)*(P=$B53))&amp;" - "&amp;SUM((G=$B53)*(P=R$8))</f>
        <v>0 - 1</v>
      </c>
      <c r="S53" s="12" t="str">
        <f t="array" ref="S53">SUM((G=S$8)*(P=$B53))&amp;" - "&amp;SUM((G=$B53)*(P=S$8))</f>
        <v>0 - 0</v>
      </c>
      <c r="T53" s="12" t="str">
        <f t="array" ref="T53">SUM((G=T$8)*(P=$B53))&amp;" - "&amp;SUM((G=$B53)*(P=T$8))</f>
        <v>0 - 0</v>
      </c>
      <c r="U53" s="12" t="str">
        <f t="array" ref="U53">SUM((G=U$8)*(P=$B53))&amp;" - "&amp;SUM((G=$B53)*(P=U$8))</f>
        <v>0 - 1</v>
      </c>
      <c r="V53" s="12" t="str">
        <f t="array" ref="V53">SUM((G=V$8)*(P=$B53))&amp;" - "&amp;SUM((G=$B53)*(P=V$8))</f>
        <v>0 - 0</v>
      </c>
      <c r="W53" s="12" t="str">
        <f t="array" ref="W53">SUM((G=W$8)*(P=$B53))&amp;" - "&amp;SUM((G=$B53)*(P=W$8))</f>
        <v>0 - 0</v>
      </c>
      <c r="X53" s="12" t="str">
        <f t="array" ref="X53">SUM((G=X$8)*(P=$B53))&amp;" - "&amp;SUM((G=$B53)*(P=X$8))</f>
        <v>0 - 0</v>
      </c>
      <c r="Y53" s="12" t="str">
        <f t="array" ref="Y53">SUM((G=Y$8)*(P=$B53))&amp;" - "&amp;SUM((G=$B53)*(P=Y$8))</f>
        <v>0 - 0</v>
      </c>
      <c r="Z53" s="12" t="str">
        <f t="array" ref="Z53">SUM((G=Z$8)*(P=$B53))&amp;" - "&amp;SUM((G=$B53)*(P=Z$8))</f>
        <v>0 - 0</v>
      </c>
      <c r="AA53" s="12" t="str">
        <f t="array" ref="AA53">SUM((G=AA$8)*(P=$B53))&amp;" - "&amp;SUM((G=$B53)*(P=AA$8))</f>
        <v>0 - 0</v>
      </c>
      <c r="AB53" s="12" t="str">
        <f t="array" ref="AB53">SUM((G=AB$8)*(P=$B53))&amp;" - "&amp;SUM((G=$B53)*(P=AB$8))</f>
        <v>0 - 0</v>
      </c>
      <c r="AC53" s="12" t="str">
        <f t="array" ref="AC53">SUM((G=AC$8)*(P=$B53))&amp;" - "&amp;SUM((G=$B53)*(P=AC$8))</f>
        <v>0 - 0</v>
      </c>
      <c r="AD53" s="12" t="str">
        <f t="array" ref="AD53">SUM((G=AD$8)*(P=$B53))&amp;" - "&amp;SUM((G=$B53)*(P=AD$8))</f>
        <v>0 - 0</v>
      </c>
      <c r="AE53" s="12" t="str">
        <f t="array" ref="AE53">SUM((G=AE$8)*(P=$B53))&amp;" - "&amp;SUM((G=$B53)*(P=AE$8))</f>
        <v>0 - 0</v>
      </c>
      <c r="AF53" s="12" t="str">
        <f t="array" ref="AF53">SUM((G=AF$8)*(P=$B53))&amp;" - "&amp;SUM((G=$B53)*(P=AF$8))</f>
        <v>0 - 0</v>
      </c>
      <c r="AG53" s="12" t="str">
        <f t="array" ref="AG53">SUM((G=AG$8)*(P=$B53))&amp;" - "&amp;SUM((G=$B53)*(P=AG$8))</f>
        <v>0 - 1</v>
      </c>
      <c r="AH53" s="12" t="str">
        <f t="array" ref="AH53">SUM((G=AH$8)*(P=$B53))&amp;" - "&amp;SUM((G=$B53)*(P=AH$8))</f>
        <v>0 - 0</v>
      </c>
      <c r="AI53" s="12" t="str">
        <f t="array" ref="AI53">SUM((G=AI$8)*(P=$B53))&amp;" - "&amp;SUM((G=$B53)*(P=AI$8))</f>
        <v>0 - 0</v>
      </c>
      <c r="AJ53" s="12" t="str">
        <f t="array" ref="AJ53">SUM((G=AJ$8)*(P=$B53))&amp;" - "&amp;SUM((G=$B53)*(P=AJ$8))</f>
        <v>0 - 0</v>
      </c>
      <c r="AK53" s="12" t="str">
        <f t="array" ref="AK53">SUM((G=AK$8)*(P=$B53))&amp;" - "&amp;SUM((G=$B53)*(P=AK$8))</f>
        <v>0 - 0</v>
      </c>
      <c r="AL53" s="12" t="str">
        <f t="array" ref="AL53">SUM((G=AL$8)*(P=$B53))&amp;" - "&amp;SUM((G=$B53)*(P=AL$8))</f>
        <v>0 - 1</v>
      </c>
      <c r="AM53" s="12" t="str">
        <f t="array" ref="AM53">SUM((G=AM$8)*(P=$B53))&amp;" - "&amp;SUM((G=$B53)*(P=AM$8))</f>
        <v>0 - 0</v>
      </c>
      <c r="AN53" s="12" t="str">
        <f t="array" ref="AN53">SUM((G=AN$8)*(P=$B53))&amp;" - "&amp;SUM((G=$B53)*(P=AN$8))</f>
        <v>0 - 0</v>
      </c>
      <c r="AO53" s="12" t="str">
        <f t="array" ref="AO53">SUM((G=AO$8)*(P=$B53))&amp;" - "&amp;SUM((G=$B53)*(P=AO$8))</f>
        <v>0 - 0</v>
      </c>
      <c r="AP53" s="12" t="str">
        <f t="array" ref="AP53">SUM((G=AP$8)*(P=$B53))&amp;" - "&amp;SUM((G=$B53)*(P=AP$8))</f>
        <v>0 - 1</v>
      </c>
      <c r="AQ53" s="12" t="str">
        <f t="array" ref="AQ53">SUM((G=AQ$8)*(P=$B53))&amp;" - "&amp;SUM((G=$B53)*(P=AQ$8))</f>
        <v>0 - 0</v>
      </c>
      <c r="AR53" s="12" t="str">
        <f t="array" ref="AR53">SUM((G=AR$8)*(P=$B53))&amp;" - "&amp;SUM((G=$B53)*(P=AR$8))</f>
        <v>0 - 0</v>
      </c>
      <c r="AS53" s="12" t="str">
        <f t="array" ref="AS53">SUM((G=AS$8)*(P=$B53))&amp;" - "&amp;SUM((G=$B53)*(P=AS$8))</f>
        <v>0 - 0</v>
      </c>
      <c r="AT53" s="12" t="str">
        <f t="array" ref="AT53">SUM((G=AT$8)*(P=$B53))&amp;" - "&amp;SUM((G=$B53)*(P=AT$8))</f>
        <v>0 - 0</v>
      </c>
      <c r="AU53" s="12" t="str">
        <f t="array" ref="AU53">SUM((G=AU$8)*(P=$B53))&amp;" - "&amp;SUM((G=$B53)*(P=AU$8))</f>
        <v>0 - 0</v>
      </c>
      <c r="AV53" s="12" t="str">
        <f t="array" ref="AV53">SUM((G=AV$8)*(P=$B53))&amp;" - "&amp;SUM((G=$B53)*(P=AV$8))</f>
        <v>0 - 0</v>
      </c>
      <c r="AW53" s="12" t="str">
        <f t="array" ref="AW53">SUM((G=AW$8)*(P=$B53))&amp;" - "&amp;SUM((G=$B53)*(P=AW$8))</f>
        <v>0 - 0</v>
      </c>
      <c r="AX53" s="12" t="str">
        <f t="array" ref="AX53">SUM((G=AX$8)*(P=$B53))&amp;" - "&amp;SUM((G=$B53)*(P=AX$8))</f>
        <v>0 - 0</v>
      </c>
      <c r="AY53" s="12" t="str">
        <f t="array" ref="AY53">SUM((G=AY$8)*(P=$B53))&amp;" - "&amp;SUM((G=$B53)*(P=AY$8))</f>
        <v>0 - 0</v>
      </c>
      <c r="AZ53" s="12" t="str">
        <f t="array" ref="AZ53">SUM((G=AZ$8)*(P=$B53))&amp;" - "&amp;SUM((G=$B53)*(P=AZ$8))</f>
        <v>0 - 0</v>
      </c>
      <c r="BA53" s="12" t="str">
        <f t="array" ref="BA53">SUM((G=BA$8)*(P=$B53))&amp;" - "&amp;SUM((G=$B53)*(P=BA$8))</f>
        <v>1 - 0</v>
      </c>
      <c r="BB53" s="12" t="str">
        <f t="array" ref="BB53">SUM((G=BB$8)*(P=$B53))&amp;" - "&amp;SUM((G=$B53)*(P=BB$8))</f>
        <v>0 - 0</v>
      </c>
      <c r="BC53" s="12" t="str">
        <f t="array" ref="BC53">SUM((G=BC$8)*(P=$B53))&amp;" - "&amp;SUM((G=$B53)*(P=BC$8))</f>
        <v>0 - 0</v>
      </c>
      <c r="BD53" s="12" t="str">
        <f t="array" ref="BD53">SUM((G=BD$8)*(P=$B53))&amp;" - "&amp;SUM((G=$B53)*(P=BD$8))</f>
        <v>0 - 0</v>
      </c>
      <c r="BE53" s="12" t="str">
        <f t="array" ref="BE53">SUM((G=BE$8)*(P=$B53))&amp;" - "&amp;SUM((G=$B53)*(P=BE$8))</f>
        <v>0 - 0</v>
      </c>
      <c r="BF53" s="12" t="str">
        <f t="array" ref="BF53">SUM((G=BF$8)*(P=$B53))&amp;" - "&amp;SUM((G=$B53)*(P=BF$8))</f>
        <v>0 - 1</v>
      </c>
      <c r="BG53" s="12" t="str">
        <f t="array" ref="BG53">SUM((G=BG$8)*(P=$B53))&amp;" - "&amp;SUM((G=$B53)*(P=BG$8))</f>
        <v>0 - 0</v>
      </c>
      <c r="BH53" s="25" t="str">
        <f t="array" ref="BH53">SUM((G=BH$8)*(P=$B53))&amp;" - "&amp;SUM((G=$B53)*(P=BH$8))</f>
        <v>0 - 0</v>
      </c>
      <c r="BI53" s="25" t="str">
        <f t="array" ref="BI53">SUM((G=BI$8)*(P=$B53))&amp;" - "&amp;SUM((G=$B53)*(P=BI$8))</f>
        <v>0 - 0</v>
      </c>
      <c r="BJ53" s="21" t="str">
        <f t="shared" si="1"/>
        <v>MENOS</v>
      </c>
      <c r="BK53" s="16"/>
    </row>
    <row r="54" spans="2:63" ht="11.1" customHeight="1" x14ac:dyDescent="0.2">
      <c r="B54" s="22" t="s">
        <v>248</v>
      </c>
      <c r="C54" s="13" t="str">
        <f t="array" ref="C54">SUM((G=C$8)*(P=$B54))&amp;" - "&amp;SUM((G=$B54)*(P=C$8))</f>
        <v>0 - 0</v>
      </c>
      <c r="D54" s="35" t="str">
        <f t="array" ref="D54">SUM((G=D$8)*(P=$B54))&amp;" - "&amp;SUM((G=$B54)*(P=D$8))</f>
        <v>0 - 0</v>
      </c>
      <c r="E54" s="35" t="str">
        <f t="array" ref="E54">SUM((G=E$8)*(P=$B54))&amp;" - "&amp;SUM((G=$B54)*(P=E$8))</f>
        <v>0 - 0</v>
      </c>
      <c r="F54" s="12" t="str">
        <f t="array" ref="F54">SUM((G=F$8)*(P=$B54))&amp;" - "&amp;SUM((G=$B54)*(P=F$8))</f>
        <v>0 - 0</v>
      </c>
      <c r="G54" s="12" t="str">
        <f t="array" ref="G54">SUM((G=G$8)*(P=$B54))&amp;" - "&amp;SUM((G=$B54)*(P=G$8))</f>
        <v>0 - 0</v>
      </c>
      <c r="H54" s="12" t="str">
        <f t="array" ref="H54">SUM((G=H$8)*(P=$B54))&amp;" - "&amp;SUM((G=$B54)*(P=H$8))</f>
        <v>0 - 0</v>
      </c>
      <c r="I54" s="12" t="str">
        <f t="array" ref="I54">SUM((G=I$8)*(P=$B54))&amp;" - "&amp;SUM((G=$B54)*(P=I$8))</f>
        <v>0 - 0</v>
      </c>
      <c r="J54" s="12" t="str">
        <f t="array" ref="J54">SUM((G=J$8)*(P=$B54))&amp;" - "&amp;SUM((G=$B54)*(P=J$8))</f>
        <v>0 - 0</v>
      </c>
      <c r="K54" s="12" t="str">
        <f t="array" ref="K54">SUM((G=K$8)*(P=$B54))&amp;" - "&amp;SUM((G=$B54)*(P=K$8))</f>
        <v>0 - 0</v>
      </c>
      <c r="L54" s="12" t="str">
        <f t="array" ref="L54">SUM((G=L$8)*(P=$B54))&amp;" - "&amp;SUM((G=$B54)*(P=L$8))</f>
        <v>0 - 0</v>
      </c>
      <c r="M54" s="12" t="str">
        <f t="array" ref="M54">SUM((G=M$8)*(P=$B54))&amp;" - "&amp;SUM((G=$B54)*(P=M$8))</f>
        <v>0 - 0</v>
      </c>
      <c r="N54" s="12" t="str">
        <f t="array" ref="N54">SUM((G=N$8)*(P=$B54))&amp;" - "&amp;SUM((G=$B54)*(P=N$8))</f>
        <v>0 - 0</v>
      </c>
      <c r="O54" s="12" t="str">
        <f t="array" ref="O54">SUM((G=O$8)*(P=$B54))&amp;" - "&amp;SUM((G=$B54)*(P=O$8))</f>
        <v>0 - 0</v>
      </c>
      <c r="P54" s="12" t="str">
        <f t="array" ref="P54">SUM((G=P$8)*(P=$B54))&amp;" - "&amp;SUM((G=$B54)*(P=P$8))</f>
        <v>0 - 0</v>
      </c>
      <c r="Q54" s="12" t="str">
        <f t="array" ref="Q54">SUM((G=Q$8)*(P=$B54))&amp;" - "&amp;SUM((G=$B54)*(P=Q$8))</f>
        <v>0 - 0</v>
      </c>
      <c r="R54" s="12" t="str">
        <f t="array" ref="R54">SUM((G=R$8)*(P=$B54))&amp;" - "&amp;SUM((G=$B54)*(P=R$8))</f>
        <v>0 - 0</v>
      </c>
      <c r="S54" s="12" t="str">
        <f t="array" ref="S54">SUM((G=S$8)*(P=$B54))&amp;" - "&amp;SUM((G=$B54)*(P=S$8))</f>
        <v>0 - 0</v>
      </c>
      <c r="T54" s="12" t="str">
        <f t="array" ref="T54">SUM((G=T$8)*(P=$B54))&amp;" - "&amp;SUM((G=$B54)*(P=T$8))</f>
        <v>0 - 0</v>
      </c>
      <c r="U54" s="12" t="str">
        <f t="array" ref="U54">SUM((G=U$8)*(P=$B54))&amp;" - "&amp;SUM((G=$B54)*(P=U$8))</f>
        <v>0 - 0</v>
      </c>
      <c r="V54" s="12" t="str">
        <f t="array" ref="V54">SUM((G=V$8)*(P=$B54))&amp;" - "&amp;SUM((G=$B54)*(P=V$8))</f>
        <v>0 - 0</v>
      </c>
      <c r="W54" s="12" t="str">
        <f t="array" ref="W54">SUM((G=W$8)*(P=$B54))&amp;" - "&amp;SUM((G=$B54)*(P=W$8))</f>
        <v>0 - 0</v>
      </c>
      <c r="X54" s="12" t="str">
        <f t="array" ref="X54">SUM((G=X$8)*(P=$B54))&amp;" - "&amp;SUM((G=$B54)*(P=X$8))</f>
        <v>0 - 0</v>
      </c>
      <c r="Y54" s="12" t="str">
        <f t="array" ref="Y54">SUM((G=Y$8)*(P=$B54))&amp;" - "&amp;SUM((G=$B54)*(P=Y$8))</f>
        <v>0 - 0</v>
      </c>
      <c r="Z54" s="12" t="str">
        <f t="array" ref="Z54">SUM((G=Z$8)*(P=$B54))&amp;" - "&amp;SUM((G=$B54)*(P=Z$8))</f>
        <v>0 - 0</v>
      </c>
      <c r="AA54" s="12" t="str">
        <f t="array" ref="AA54">SUM((G=AA$8)*(P=$B54))&amp;" - "&amp;SUM((G=$B54)*(P=AA$8))</f>
        <v>0 - 0</v>
      </c>
      <c r="AB54" s="12" t="str">
        <f t="array" ref="AB54">SUM((G=AB$8)*(P=$B54))&amp;" - "&amp;SUM((G=$B54)*(P=AB$8))</f>
        <v>0 - 0</v>
      </c>
      <c r="AC54" s="12" t="str">
        <f t="array" ref="AC54">SUM((G=AC$8)*(P=$B54))&amp;" - "&amp;SUM((G=$B54)*(P=AC$8))</f>
        <v>0 - 0</v>
      </c>
      <c r="AD54" s="12" t="str">
        <f t="array" ref="AD54">SUM((G=AD$8)*(P=$B54))&amp;" - "&amp;SUM((G=$B54)*(P=AD$8))</f>
        <v>0 - 0</v>
      </c>
      <c r="AE54" s="12" t="str">
        <f t="array" ref="AE54">SUM((G=AE$8)*(P=$B54))&amp;" - "&amp;SUM((G=$B54)*(P=AE$8))</f>
        <v>0 - 0</v>
      </c>
      <c r="AF54" s="12" t="str">
        <f t="array" ref="AF54">SUM((G=AF$8)*(P=$B54))&amp;" - "&amp;SUM((G=$B54)*(P=AF$8))</f>
        <v>0 - 0</v>
      </c>
      <c r="AG54" s="12" t="str">
        <f t="array" ref="AG54">SUM((G=AG$8)*(P=$B54))&amp;" - "&amp;SUM((G=$B54)*(P=AG$8))</f>
        <v>0 - 0</v>
      </c>
      <c r="AH54" s="12" t="str">
        <f t="array" ref="AH54">SUM((G=AH$8)*(P=$B54))&amp;" - "&amp;SUM((G=$B54)*(P=AH$8))</f>
        <v>0 - 0</v>
      </c>
      <c r="AI54" s="12" t="str">
        <f t="array" ref="AI54">SUM((G=AI$8)*(P=$B54))&amp;" - "&amp;SUM((G=$B54)*(P=AI$8))</f>
        <v>0 - 0</v>
      </c>
      <c r="AJ54" s="12" t="str">
        <f t="array" ref="AJ54">SUM((G=AJ$8)*(P=$B54))&amp;" - "&amp;SUM((G=$B54)*(P=AJ$8))</f>
        <v>0 - 0</v>
      </c>
      <c r="AK54" s="12" t="str">
        <f t="array" ref="AK54">SUM((G=AK$8)*(P=$B54))&amp;" - "&amp;SUM((G=$B54)*(P=AK$8))</f>
        <v>0 - 0</v>
      </c>
      <c r="AL54" s="12" t="str">
        <f t="array" ref="AL54">SUM((G=AL$8)*(P=$B54))&amp;" - "&amp;SUM((G=$B54)*(P=AL$8))</f>
        <v>0 - 0</v>
      </c>
      <c r="AM54" s="12" t="str">
        <f t="array" ref="AM54">SUM((G=AM$8)*(P=$B54))&amp;" - "&amp;SUM((G=$B54)*(P=AM$8))</f>
        <v>0 - 0</v>
      </c>
      <c r="AN54" s="12" t="str">
        <f t="array" ref="AN54">SUM((G=AN$8)*(P=$B54))&amp;" - "&amp;SUM((G=$B54)*(P=AN$8))</f>
        <v>0 - 0</v>
      </c>
      <c r="AO54" s="12" t="str">
        <f t="array" ref="AO54">SUM((G=AO$8)*(P=$B54))&amp;" - "&amp;SUM((G=$B54)*(P=AO$8))</f>
        <v>0 - 0</v>
      </c>
      <c r="AP54" s="12" t="str">
        <f t="array" ref="AP54">SUM((G=AP$8)*(P=$B54))&amp;" - "&amp;SUM((G=$B54)*(P=AP$8))</f>
        <v>0 - 0</v>
      </c>
      <c r="AQ54" s="12" t="str">
        <f t="array" ref="AQ54">SUM((G=AQ$8)*(P=$B54))&amp;" - "&amp;SUM((G=$B54)*(P=AQ$8))</f>
        <v>0 - 0</v>
      </c>
      <c r="AR54" s="12" t="str">
        <f t="array" ref="AR54">SUM((G=AR$8)*(P=$B54))&amp;" - "&amp;SUM((G=$B54)*(P=AR$8))</f>
        <v>0 - 0</v>
      </c>
      <c r="AS54" s="12" t="str">
        <f t="array" ref="AS54">SUM((G=AS$8)*(P=$B54))&amp;" - "&amp;SUM((G=$B54)*(P=AS$8))</f>
        <v>0 - 0</v>
      </c>
      <c r="AT54" s="12" t="str">
        <f t="array" ref="AT54">SUM((G=AT$8)*(P=$B54))&amp;" - "&amp;SUM((G=$B54)*(P=AT$8))</f>
        <v>0 - 0</v>
      </c>
      <c r="AU54" s="12" t="str">
        <f t="array" ref="AU54">SUM((G=AU$8)*(P=$B54))&amp;" - "&amp;SUM((G=$B54)*(P=AU$8))</f>
        <v>0 - 0</v>
      </c>
      <c r="AV54" s="12" t="str">
        <f t="array" ref="AV54">SUM((G=AV$8)*(P=$B54))&amp;" - "&amp;SUM((G=$B54)*(P=AV$8))</f>
        <v>0 - 0</v>
      </c>
      <c r="AW54" s="12" t="str">
        <f t="array" ref="AW54">SUM((G=AW$8)*(P=$B54))&amp;" - "&amp;SUM((G=$B54)*(P=AW$8))</f>
        <v>0 - 0</v>
      </c>
      <c r="AX54" s="12" t="str">
        <f t="array" ref="AX54">SUM((G=AX$8)*(P=$B54))&amp;" - "&amp;SUM((G=$B54)*(P=AX$8))</f>
        <v>0 - 0</v>
      </c>
      <c r="AY54" s="12" t="str">
        <f t="array" ref="AY54">SUM((G=AY$8)*(P=$B54))&amp;" - "&amp;SUM((G=$B54)*(P=AY$8))</f>
        <v>0 - 0</v>
      </c>
      <c r="AZ54" s="12" t="str">
        <f t="array" ref="AZ54">SUM((G=AZ$8)*(P=$B54))&amp;" - "&amp;SUM((G=$B54)*(P=AZ$8))</f>
        <v>0 - 0</v>
      </c>
      <c r="BA54" s="12" t="str">
        <f t="array" ref="BA54">SUM((G=BA$8)*(P=$B54))&amp;" - "&amp;SUM((G=$B54)*(P=BA$8))</f>
        <v>0 - 0</v>
      </c>
      <c r="BB54" s="12" t="str">
        <f t="array" ref="BB54">SUM((G=BB$8)*(P=$B54))&amp;" - "&amp;SUM((G=$B54)*(P=BB$8))</f>
        <v>0 - 0</v>
      </c>
      <c r="BC54" s="12" t="str">
        <f t="array" ref="BC54">SUM((G=BC$8)*(P=$B54))&amp;" - "&amp;SUM((G=$B54)*(P=BC$8))</f>
        <v>0 - 0</v>
      </c>
      <c r="BD54" s="12" t="str">
        <f t="array" ref="BD54">SUM((G=BD$8)*(P=$B54))&amp;" - "&amp;SUM((G=$B54)*(P=BD$8))</f>
        <v>0 - 0</v>
      </c>
      <c r="BE54" s="12" t="str">
        <f t="array" ref="BE54">SUM((G=BE$8)*(P=$B54))&amp;" - "&amp;SUM((G=$B54)*(P=BE$8))</f>
        <v>0 - 0</v>
      </c>
      <c r="BF54" s="12" t="str">
        <f t="array" ref="BF54">SUM((G=BF$8)*(P=$B54))&amp;" - "&amp;SUM((G=$B54)*(P=BF$8))</f>
        <v>1 - 0</v>
      </c>
      <c r="BG54" s="12" t="str">
        <f t="array" ref="BG54">SUM((G=BG$8)*(P=$B54))&amp;" - "&amp;SUM((G=$B54)*(P=BG$8))</f>
        <v>0 - 0</v>
      </c>
      <c r="BH54" s="25" t="str">
        <f t="array" ref="BH54">SUM((G=BH$8)*(P=$B54))&amp;" - "&amp;SUM((G=$B54)*(P=BH$8))</f>
        <v>0 - 0</v>
      </c>
      <c r="BI54" s="25" t="str">
        <f t="array" ref="BI54">SUM((G=BI$8)*(P=$B54))&amp;" - "&amp;SUM((G=$B54)*(P=BI$8))</f>
        <v>0 - 0</v>
      </c>
      <c r="BJ54" s="21" t="str">
        <f t="shared" si="1"/>
        <v>NICO</v>
      </c>
      <c r="BK54" s="16"/>
    </row>
    <row r="55" spans="2:63" ht="11.1" customHeight="1" x14ac:dyDescent="0.2">
      <c r="B55" s="22" t="s">
        <v>234</v>
      </c>
      <c r="C55" s="13" t="str">
        <f t="array" ref="C55">SUM((G=C$8)*(P=$B55))&amp;" - "&amp;SUM((G=$B55)*(P=C$8))</f>
        <v>0 - 0</v>
      </c>
      <c r="D55" s="35" t="str">
        <f t="array" ref="D55">SUM((G=D$8)*(P=$B55))&amp;" - "&amp;SUM((G=$B55)*(P=D$8))</f>
        <v>0 - 0</v>
      </c>
      <c r="E55" s="35" t="str">
        <f t="array" ref="E55">SUM((G=E$8)*(P=$B55))&amp;" - "&amp;SUM((G=$B55)*(P=E$8))</f>
        <v>0 - 0</v>
      </c>
      <c r="F55" s="12" t="str">
        <f t="array" ref="F55">SUM((G=F$8)*(P=$B55))&amp;" - "&amp;SUM((G=$B55)*(P=F$8))</f>
        <v>0 - 0</v>
      </c>
      <c r="G55" s="12" t="str">
        <f t="array" ref="G55">SUM((G=G$8)*(P=$B55))&amp;" - "&amp;SUM((G=$B55)*(P=G$8))</f>
        <v>0 - 0</v>
      </c>
      <c r="H55" s="12" t="str">
        <f t="array" ref="H55">SUM((G=H$8)*(P=$B55))&amp;" - "&amp;SUM((G=$B55)*(P=H$8))</f>
        <v>0 - 0</v>
      </c>
      <c r="I55" s="12" t="str">
        <f t="array" ref="I55">SUM((G=I$8)*(P=$B55))&amp;" - "&amp;SUM((G=$B55)*(P=I$8))</f>
        <v>1 - 0</v>
      </c>
      <c r="J55" s="12" t="str">
        <f t="array" ref="J55">SUM((G=J$8)*(P=$B55))&amp;" - "&amp;SUM((G=$B55)*(P=J$8))</f>
        <v>0 - 0</v>
      </c>
      <c r="K55" s="12" t="str">
        <f t="array" ref="K55">SUM((G=K$8)*(P=$B55))&amp;" - "&amp;SUM((G=$B55)*(P=K$8))</f>
        <v>0 - 0</v>
      </c>
      <c r="L55" s="12" t="str">
        <f t="array" ref="L55">SUM((G=L$8)*(P=$B55))&amp;" - "&amp;SUM((G=$B55)*(P=L$8))</f>
        <v>0 - 1</v>
      </c>
      <c r="M55" s="12" t="str">
        <f t="array" ref="M55">SUM((G=M$8)*(P=$B55))&amp;" - "&amp;SUM((G=$B55)*(P=M$8))</f>
        <v>1 - 0</v>
      </c>
      <c r="N55" s="12" t="str">
        <f t="array" ref="N55">SUM((G=N$8)*(P=$B55))&amp;" - "&amp;SUM((G=$B55)*(P=N$8))</f>
        <v>0 - 0</v>
      </c>
      <c r="O55" s="12" t="str">
        <f t="array" ref="O55">SUM((G=O$8)*(P=$B55))&amp;" - "&amp;SUM((G=$B55)*(P=O$8))</f>
        <v>0 - 0</v>
      </c>
      <c r="P55" s="12" t="str">
        <f t="array" ref="P55">SUM((G=P$8)*(P=$B55))&amp;" - "&amp;SUM((G=$B55)*(P=P$8))</f>
        <v>0 - 0</v>
      </c>
      <c r="Q55" s="12" t="str">
        <f t="array" ref="Q55">SUM((G=Q$8)*(P=$B55))&amp;" - "&amp;SUM((G=$B55)*(P=Q$8))</f>
        <v>0 - 0</v>
      </c>
      <c r="R55" s="12" t="str">
        <f t="array" ref="R55">SUM((G=R$8)*(P=$B55))&amp;" - "&amp;SUM((G=$B55)*(P=R$8))</f>
        <v>0 - 0</v>
      </c>
      <c r="S55" s="12" t="str">
        <f t="array" ref="S55">SUM((G=S$8)*(P=$B55))&amp;" - "&amp;SUM((G=$B55)*(P=S$8))</f>
        <v>0 - 0</v>
      </c>
      <c r="T55" s="12" t="str">
        <f t="array" ref="T55">SUM((G=T$8)*(P=$B55))&amp;" - "&amp;SUM((G=$B55)*(P=T$8))</f>
        <v>0 - 0</v>
      </c>
      <c r="U55" s="12" t="str">
        <f t="array" ref="U55">SUM((G=U$8)*(P=$B55))&amp;" - "&amp;SUM((G=$B55)*(P=U$8))</f>
        <v>0 - 0</v>
      </c>
      <c r="V55" s="12" t="str">
        <f t="array" ref="V55">SUM((G=V$8)*(P=$B55))&amp;" - "&amp;SUM((G=$B55)*(P=V$8))</f>
        <v>0 - 0</v>
      </c>
      <c r="W55" s="12" t="str">
        <f t="array" ref="W55">SUM((G=W$8)*(P=$B55))&amp;" - "&amp;SUM((G=$B55)*(P=W$8))</f>
        <v>0 - 0</v>
      </c>
      <c r="X55" s="12" t="str">
        <f t="array" ref="X55">SUM((G=X$8)*(P=$B55))&amp;" - "&amp;SUM((G=$B55)*(P=X$8))</f>
        <v>0 - 0</v>
      </c>
      <c r="Y55" s="12" t="str">
        <f t="array" ref="Y55">SUM((G=Y$8)*(P=$B55))&amp;" - "&amp;SUM((G=$B55)*(P=Y$8))</f>
        <v>0 - 0</v>
      </c>
      <c r="Z55" s="12" t="str">
        <f t="array" ref="Z55">SUM((G=Z$8)*(P=$B55))&amp;" - "&amp;SUM((G=$B55)*(P=Z$8))</f>
        <v>0 - 0</v>
      </c>
      <c r="AA55" s="12" t="str">
        <f t="array" ref="AA55">SUM((G=AA$8)*(P=$B55))&amp;" - "&amp;SUM((G=$B55)*(P=AA$8))</f>
        <v>0 - 0</v>
      </c>
      <c r="AB55" s="12" t="str">
        <f t="array" ref="AB55">SUM((G=AB$8)*(P=$B55))&amp;" - "&amp;SUM((G=$B55)*(P=AB$8))</f>
        <v>0 - 0</v>
      </c>
      <c r="AC55" s="12" t="str">
        <f t="array" ref="AC55">SUM((G=AC$8)*(P=$B55))&amp;" - "&amp;SUM((G=$B55)*(P=AC$8))</f>
        <v>1 - 0</v>
      </c>
      <c r="AD55" s="12" t="str">
        <f t="array" ref="AD55">SUM((G=AD$8)*(P=$B55))&amp;" - "&amp;SUM((G=$B55)*(P=AD$8))</f>
        <v>0 - 0</v>
      </c>
      <c r="AE55" s="12" t="str">
        <f t="array" ref="AE55">SUM((G=AE$8)*(P=$B55))&amp;" - "&amp;SUM((G=$B55)*(P=AE$8))</f>
        <v>0 - 0</v>
      </c>
      <c r="AF55" s="12" t="str">
        <f t="array" ref="AF55">SUM((G=AF$8)*(P=$B55))&amp;" - "&amp;SUM((G=$B55)*(P=AF$8))</f>
        <v>0 - 0</v>
      </c>
      <c r="AG55" s="12" t="str">
        <f t="array" ref="AG55">SUM((G=AG$8)*(P=$B55))&amp;" - "&amp;SUM((G=$B55)*(P=AG$8))</f>
        <v>1 - 1</v>
      </c>
      <c r="AH55" s="12" t="str">
        <f t="array" ref="AH55">SUM((G=AH$8)*(P=$B55))&amp;" - "&amp;SUM((G=$B55)*(P=AH$8))</f>
        <v>0 - 0</v>
      </c>
      <c r="AI55" s="12" t="str">
        <f t="array" ref="AI55">SUM((G=AI$8)*(P=$B55))&amp;" - "&amp;SUM((G=$B55)*(P=AI$8))</f>
        <v>0 - 0</v>
      </c>
      <c r="AJ55" s="12" t="str">
        <f t="array" ref="AJ55">SUM((G=AJ$8)*(P=$B55))&amp;" - "&amp;SUM((G=$B55)*(P=AJ$8))</f>
        <v>0 - 0</v>
      </c>
      <c r="AK55" s="12" t="str">
        <f t="array" ref="AK55">SUM((G=AK$8)*(P=$B55))&amp;" - "&amp;SUM((G=$B55)*(P=AK$8))</f>
        <v>0 - 0</v>
      </c>
      <c r="AL55" s="12" t="str">
        <f t="array" ref="AL55">SUM((G=AL$8)*(P=$B55))&amp;" - "&amp;SUM((G=$B55)*(P=AL$8))</f>
        <v>1 - 0</v>
      </c>
      <c r="AM55" s="12" t="str">
        <f t="array" ref="AM55">SUM((G=AM$8)*(P=$B55))&amp;" - "&amp;SUM((G=$B55)*(P=AM$8))</f>
        <v>0 - 0</v>
      </c>
      <c r="AN55" s="12" t="str">
        <f t="array" ref="AN55">SUM((G=AN$8)*(P=$B55))&amp;" - "&amp;SUM((G=$B55)*(P=AN$8))</f>
        <v>0 - 0</v>
      </c>
      <c r="AO55" s="12" t="str">
        <f t="array" ref="AO55">SUM((G=AO$8)*(P=$B55))&amp;" - "&amp;SUM((G=$B55)*(P=AO$8))</f>
        <v>0 - 0</v>
      </c>
      <c r="AP55" s="12" t="str">
        <f t="array" ref="AP55">SUM((G=AP$8)*(P=$B55))&amp;" - "&amp;SUM((G=$B55)*(P=AP$8))</f>
        <v>0 - 1</v>
      </c>
      <c r="AQ55" s="12" t="str">
        <f t="array" ref="AQ55">SUM((G=AQ$8)*(P=$B55))&amp;" - "&amp;SUM((G=$B55)*(P=AQ$8))</f>
        <v>0 - 0</v>
      </c>
      <c r="AR55" s="12" t="str">
        <f t="array" ref="AR55">SUM((G=AR$8)*(P=$B55))&amp;" - "&amp;SUM((G=$B55)*(P=AR$8))</f>
        <v>1 - 0</v>
      </c>
      <c r="AS55" s="12" t="str">
        <f t="array" ref="AS55">SUM((G=AS$8)*(P=$B55))&amp;" - "&amp;SUM((G=$B55)*(P=AS$8))</f>
        <v>0 - 0</v>
      </c>
      <c r="AT55" s="12" t="str">
        <f t="array" ref="AT55">SUM((G=AT$8)*(P=$B55))&amp;" - "&amp;SUM((G=$B55)*(P=AT$8))</f>
        <v>1 - 0</v>
      </c>
      <c r="AU55" s="12" t="str">
        <f t="array" ref="AU55">SUM((G=AU$8)*(P=$B55))&amp;" - "&amp;SUM((G=$B55)*(P=AU$8))</f>
        <v>0 - 0</v>
      </c>
      <c r="AV55" s="12" t="str">
        <f t="array" ref="AV55">SUM((G=AV$8)*(P=$B55))&amp;" - "&amp;SUM((G=$B55)*(P=AV$8))</f>
        <v>0 - 0</v>
      </c>
      <c r="AW55" s="12" t="str">
        <f t="array" ref="AW55">SUM((G=AW$8)*(P=$B55))&amp;" - "&amp;SUM((G=$B55)*(P=AW$8))</f>
        <v>0 - 0</v>
      </c>
      <c r="AX55" s="12" t="str">
        <f t="array" ref="AX55">SUM((G=AX$8)*(P=$B55))&amp;" - "&amp;SUM((G=$B55)*(P=AX$8))</f>
        <v>1 - 0</v>
      </c>
      <c r="AY55" s="12" t="str">
        <f t="array" ref="AY55">SUM((G=AY$8)*(P=$B55))&amp;" - "&amp;SUM((G=$B55)*(P=AY$8))</f>
        <v>0 - 0</v>
      </c>
      <c r="AZ55" s="12" t="str">
        <f t="array" ref="AZ55">SUM((G=AZ$8)*(P=$B55))&amp;" - "&amp;SUM((G=$B55)*(P=AZ$8))</f>
        <v>0 - 1</v>
      </c>
      <c r="BA55" s="12" t="str">
        <f t="array" ref="BA55">SUM((G=BA$8)*(P=$B55))&amp;" - "&amp;SUM((G=$B55)*(P=BA$8))</f>
        <v>1 - 0</v>
      </c>
      <c r="BB55" s="12" t="str">
        <f t="array" ref="BB55">SUM((G=BB$8)*(P=$B55))&amp;" - "&amp;SUM((G=$B55)*(P=BB$8))</f>
        <v>0 - 0</v>
      </c>
      <c r="BC55" s="12" t="str">
        <f t="array" ref="BC55">SUM((G=BC$8)*(P=$B55))&amp;" - "&amp;SUM((G=$B55)*(P=BC$8))</f>
        <v>0 - 0</v>
      </c>
      <c r="BD55" s="12" t="str">
        <f t="array" ref="BD55">SUM((G=BD$8)*(P=$B55))&amp;" - "&amp;SUM((G=$B55)*(P=BD$8))</f>
        <v>0 - 0</v>
      </c>
      <c r="BE55" s="12" t="str">
        <f t="array" ref="BE55">SUM((G=BE$8)*(P=$B55))&amp;" - "&amp;SUM((G=$B55)*(P=BE$8))</f>
        <v>0 - 0</v>
      </c>
      <c r="BF55" s="12" t="str">
        <f t="array" ref="BF55">SUM((G=BF$8)*(P=$B55))&amp;" - "&amp;SUM((G=$B55)*(P=BF$8))</f>
        <v>0 - 0</v>
      </c>
      <c r="BG55" s="12" t="str">
        <f t="array" ref="BG55">SUM((G=BG$8)*(P=$B55))&amp;" - "&amp;SUM((G=$B55)*(P=BG$8))</f>
        <v>0 - 0</v>
      </c>
      <c r="BH55" s="25" t="str">
        <f t="array" ref="BH55">SUM((G=BH$8)*(P=$B55))&amp;" - "&amp;SUM((G=$B55)*(P=BH$8))</f>
        <v>0 - 0</v>
      </c>
      <c r="BI55" s="25" t="str">
        <f t="array" ref="BI55">SUM((G=BI$8)*(P=$B55))&amp;" - "&amp;SUM((G=$B55)*(P=BI$8))</f>
        <v>0 - 0</v>
      </c>
      <c r="BJ55" s="21" t="str">
        <f t="shared" si="1"/>
        <v>NIL</v>
      </c>
      <c r="BK55" s="16"/>
    </row>
    <row r="56" spans="2:63" ht="11.1" customHeight="1" x14ac:dyDescent="0.2">
      <c r="B56" s="22" t="s">
        <v>114</v>
      </c>
      <c r="C56" s="13" t="str">
        <f t="array" ref="C56">SUM((G=C$8)*(P=$B56))&amp;" - "&amp;SUM((G=$B56)*(P=C$8))</f>
        <v>0 - 0</v>
      </c>
      <c r="D56" s="35" t="str">
        <f t="array" ref="D56">SUM((G=D$8)*(P=$B56))&amp;" - "&amp;SUM((G=$B56)*(P=D$8))</f>
        <v>0 - 0</v>
      </c>
      <c r="E56" s="35" t="str">
        <f t="array" ref="E56">SUM((G=E$8)*(P=$B56))&amp;" - "&amp;SUM((G=$B56)*(P=E$8))</f>
        <v>0 - 0</v>
      </c>
      <c r="F56" s="12" t="str">
        <f t="array" ref="F56">SUM((G=F$8)*(P=$B56))&amp;" - "&amp;SUM((G=$B56)*(P=F$8))</f>
        <v>0 - 0</v>
      </c>
      <c r="G56" s="12" t="str">
        <f t="array" ref="G56">SUM((G=G$8)*(P=$B56))&amp;" - "&amp;SUM((G=$B56)*(P=G$8))</f>
        <v>0 - 0</v>
      </c>
      <c r="H56" s="12" t="str">
        <f t="array" ref="H56">SUM((G=H$8)*(P=$B56))&amp;" - "&amp;SUM((G=$B56)*(P=H$8))</f>
        <v>0 - 0</v>
      </c>
      <c r="I56" s="12" t="str">
        <f t="array" ref="I56">SUM((G=I$8)*(P=$B56))&amp;" - "&amp;SUM((G=$B56)*(P=I$8))</f>
        <v>1 - 1</v>
      </c>
      <c r="J56" s="12" t="str">
        <f t="array" ref="J56">SUM((G=J$8)*(P=$B56))&amp;" - "&amp;SUM((G=$B56)*(P=J$8))</f>
        <v>0 - 0</v>
      </c>
      <c r="K56" s="12" t="str">
        <f t="array" ref="K56">SUM((G=K$8)*(P=$B56))&amp;" - "&amp;SUM((G=$B56)*(P=K$8))</f>
        <v>0 - 0</v>
      </c>
      <c r="L56" s="12" t="str">
        <f t="array" ref="L56">SUM((G=L$8)*(P=$B56))&amp;" - "&amp;SUM((G=$B56)*(P=L$8))</f>
        <v>1 - 1</v>
      </c>
      <c r="M56" s="12" t="str">
        <f t="array" ref="M56">SUM((G=M$8)*(P=$B56))&amp;" - "&amp;SUM((G=$B56)*(P=M$8))</f>
        <v>1 - 1</v>
      </c>
      <c r="N56" s="12" t="str">
        <f t="array" ref="N56">SUM((G=N$8)*(P=$B56))&amp;" - "&amp;SUM((G=$B56)*(P=N$8))</f>
        <v>0 - 0</v>
      </c>
      <c r="O56" s="12" t="str">
        <f t="array" ref="O56">SUM((G=O$8)*(P=$B56))&amp;" - "&amp;SUM((G=$B56)*(P=O$8))</f>
        <v>0 - 0</v>
      </c>
      <c r="P56" s="12" t="str">
        <f t="array" ref="P56">SUM((G=P$8)*(P=$B56))&amp;" - "&amp;SUM((G=$B56)*(P=P$8))</f>
        <v>0 - 0</v>
      </c>
      <c r="Q56" s="12" t="str">
        <f t="array" ref="Q56">SUM((G=Q$8)*(P=$B56))&amp;" - "&amp;SUM((G=$B56)*(P=Q$8))</f>
        <v>0 - 0</v>
      </c>
      <c r="R56" s="12" t="str">
        <f t="array" ref="R56">SUM((G=R$8)*(P=$B56))&amp;" - "&amp;SUM((G=$B56)*(P=R$8))</f>
        <v>0 - 2</v>
      </c>
      <c r="S56" s="12" t="str">
        <f t="array" ref="S56">SUM((G=S$8)*(P=$B56))&amp;" - "&amp;SUM((G=$B56)*(P=S$8))</f>
        <v>0 - 0</v>
      </c>
      <c r="T56" s="12" t="str">
        <f t="array" ref="T56">SUM((G=T$8)*(P=$B56))&amp;" - "&amp;SUM((G=$B56)*(P=T$8))</f>
        <v>0 - 2</v>
      </c>
      <c r="U56" s="12" t="str">
        <f t="array" ref="U56">SUM((G=U$8)*(P=$B56))&amp;" - "&amp;SUM((G=$B56)*(P=U$8))</f>
        <v>6 - 0</v>
      </c>
      <c r="V56" s="12" t="str">
        <f t="array" ref="V56">SUM((G=V$8)*(P=$B56))&amp;" - "&amp;SUM((G=$B56)*(P=V$8))</f>
        <v>0 - 1</v>
      </c>
      <c r="W56" s="12" t="str">
        <f t="array" ref="W56">SUM((G=W$8)*(P=$B56))&amp;" - "&amp;SUM((G=$B56)*(P=W$8))</f>
        <v>3 - 0</v>
      </c>
      <c r="X56" s="12" t="str">
        <f t="array" ref="X56">SUM((G=X$8)*(P=$B56))&amp;" - "&amp;SUM((G=$B56)*(P=X$8))</f>
        <v>0 - 0</v>
      </c>
      <c r="Y56" s="12" t="str">
        <f t="array" ref="Y56">SUM((G=Y$8)*(P=$B56))&amp;" - "&amp;SUM((G=$B56)*(P=Y$8))</f>
        <v>0 - 0</v>
      </c>
      <c r="Z56" s="12" t="str">
        <f t="array" ref="Z56">SUM((G=Z$8)*(P=$B56))&amp;" - "&amp;SUM((G=$B56)*(P=Z$8))</f>
        <v>0 - 0</v>
      </c>
      <c r="AA56" s="12" t="str">
        <f t="array" ref="AA56">SUM((G=AA$8)*(P=$B56))&amp;" - "&amp;SUM((G=$B56)*(P=AA$8))</f>
        <v>0 - 1</v>
      </c>
      <c r="AB56" s="12" t="str">
        <f t="array" ref="AB56">SUM((G=AB$8)*(P=$B56))&amp;" - "&amp;SUM((G=$B56)*(P=AB$8))</f>
        <v>0 - 0</v>
      </c>
      <c r="AC56" s="12" t="str">
        <f t="array" ref="AC56">SUM((G=AC$8)*(P=$B56))&amp;" - "&amp;SUM((G=$B56)*(P=AC$8))</f>
        <v>0 - 0</v>
      </c>
      <c r="AD56" s="12" t="str">
        <f t="array" ref="AD56">SUM((G=AD$8)*(P=$B56))&amp;" - "&amp;SUM((G=$B56)*(P=AD$8))</f>
        <v>0 - 0</v>
      </c>
      <c r="AE56" s="12" t="str">
        <f t="array" ref="AE56">SUM((G=AE$8)*(P=$B56))&amp;" - "&amp;SUM((G=$B56)*(P=AE$8))</f>
        <v>0 - 0</v>
      </c>
      <c r="AF56" s="12" t="str">
        <f t="array" ref="AF56">SUM((G=AF$8)*(P=$B56))&amp;" - "&amp;SUM((G=$B56)*(P=AF$8))</f>
        <v>0 - 0</v>
      </c>
      <c r="AG56" s="12" t="str">
        <f t="array" ref="AG56">SUM((G=AG$8)*(P=$B56))&amp;" - "&amp;SUM((G=$B56)*(P=AG$8))</f>
        <v>2 - 0</v>
      </c>
      <c r="AH56" s="12" t="str">
        <f t="array" ref="AH56">SUM((G=AH$8)*(P=$B56))&amp;" - "&amp;SUM((G=$B56)*(P=AH$8))</f>
        <v>0 - 1</v>
      </c>
      <c r="AI56" s="12" t="str">
        <f t="array" ref="AI56">SUM((G=AI$8)*(P=$B56))&amp;" - "&amp;SUM((G=$B56)*(P=AI$8))</f>
        <v>0 - 0</v>
      </c>
      <c r="AJ56" s="12" t="str">
        <f t="array" ref="AJ56">SUM((G=AJ$8)*(P=$B56))&amp;" - "&amp;SUM((G=$B56)*(P=AJ$8))</f>
        <v>0 - 2</v>
      </c>
      <c r="AK56" s="12" t="str">
        <f t="array" ref="AK56">SUM((G=AK$8)*(P=$B56))&amp;" - "&amp;SUM((G=$B56)*(P=AK$8))</f>
        <v>2 - 1</v>
      </c>
      <c r="AL56" s="12" t="str">
        <f t="array" ref="AL56">SUM((G=AL$8)*(P=$B56))&amp;" - "&amp;SUM((G=$B56)*(P=AL$8))</f>
        <v>2 - 0</v>
      </c>
      <c r="AM56" s="12" t="str">
        <f t="array" ref="AM56">SUM((G=AM$8)*(P=$B56))&amp;" - "&amp;SUM((G=$B56)*(P=AM$8))</f>
        <v>0 - 0</v>
      </c>
      <c r="AN56" s="12" t="str">
        <f t="array" ref="AN56">SUM((G=AN$8)*(P=$B56))&amp;" - "&amp;SUM((G=$B56)*(P=AN$8))</f>
        <v>0 - 0</v>
      </c>
      <c r="AO56" s="12" t="str">
        <f t="array" ref="AO56">SUM((G=AO$8)*(P=$B56))&amp;" - "&amp;SUM((G=$B56)*(P=AO$8))</f>
        <v>0 - 0</v>
      </c>
      <c r="AP56" s="12" t="str">
        <f t="array" ref="AP56">SUM((G=AP$8)*(P=$B56))&amp;" - "&amp;SUM((G=$B56)*(P=AP$8))</f>
        <v>0 - 0</v>
      </c>
      <c r="AQ56" s="12" t="str">
        <f t="array" ref="AQ56">SUM((G=AQ$8)*(P=$B56))&amp;" - "&amp;SUM((G=$B56)*(P=AQ$8))</f>
        <v>0 - 0</v>
      </c>
      <c r="AR56" s="12" t="str">
        <f t="array" ref="AR56">SUM((G=AR$8)*(P=$B56))&amp;" - "&amp;SUM((G=$B56)*(P=AR$8))</f>
        <v>2 - 1</v>
      </c>
      <c r="AS56" s="12" t="str">
        <f t="array" ref="AS56">SUM((G=AS$8)*(P=$B56))&amp;" - "&amp;SUM((G=$B56)*(P=AS$8))</f>
        <v>0 - 0</v>
      </c>
      <c r="AT56" s="12" t="str">
        <f t="array" ref="AT56">SUM((G=AT$8)*(P=$B56))&amp;" - "&amp;SUM((G=$B56)*(P=AT$8))</f>
        <v>0 - 1</v>
      </c>
      <c r="AU56" s="12" t="str">
        <f t="array" ref="AU56">SUM((G=AU$8)*(P=$B56))&amp;" - "&amp;SUM((G=$B56)*(P=AU$8))</f>
        <v>0 - 0</v>
      </c>
      <c r="AV56" s="12" t="str">
        <f t="array" ref="AV56">SUM((G=AV$8)*(P=$B56))&amp;" - "&amp;SUM((G=$B56)*(P=AV$8))</f>
        <v>0 - 0</v>
      </c>
      <c r="AW56" s="12" t="str">
        <f t="array" ref="AW56">SUM((G=AW$8)*(P=$B56))&amp;" - "&amp;SUM((G=$B56)*(P=AW$8))</f>
        <v>0 - 1</v>
      </c>
      <c r="AX56" s="12" t="str">
        <f t="array" ref="AX56">SUM((G=AX$8)*(P=$B56))&amp;" - "&amp;SUM((G=$B56)*(P=AX$8))</f>
        <v>0 - 0</v>
      </c>
      <c r="AY56" s="12" t="str">
        <f t="array" ref="AY56">SUM((G=AY$8)*(P=$B56))&amp;" - "&amp;SUM((G=$B56)*(P=AY$8))</f>
        <v>0 - 0</v>
      </c>
      <c r="AZ56" s="12" t="str">
        <f t="array" ref="AZ56">SUM((G=AZ$8)*(P=$B56))&amp;" - "&amp;SUM((G=$B56)*(P=AZ$8))</f>
        <v>2 - 1</v>
      </c>
      <c r="BA56" s="12" t="str">
        <f t="array" ref="BA56">SUM((G=BA$8)*(P=$B56))&amp;" - "&amp;SUM((G=$B56)*(P=BA$8))</f>
        <v>3 - 0</v>
      </c>
      <c r="BB56" s="12" t="str">
        <f t="array" ref="BB56">SUM((G=BB$8)*(P=$B56))&amp;" - "&amp;SUM((G=$B56)*(P=BB$8))</f>
        <v>3 - 0</v>
      </c>
      <c r="BC56" s="12" t="str">
        <f t="array" ref="BC56">SUM((G=BC$8)*(P=$B56))&amp;" - "&amp;SUM((G=$B56)*(P=BC$8))</f>
        <v>0 - 0</v>
      </c>
      <c r="BD56" s="12" t="str">
        <f t="array" ref="BD56">SUM((G=BD$8)*(P=$B56))&amp;" - "&amp;SUM((G=$B56)*(P=BD$8))</f>
        <v>1 - 1</v>
      </c>
      <c r="BE56" s="12" t="str">
        <f t="array" ref="BE56">SUM((G=BE$8)*(P=$B56))&amp;" - "&amp;SUM((G=$B56)*(P=BE$8))</f>
        <v>0 - 0</v>
      </c>
      <c r="BF56" s="12" t="str">
        <f t="array" ref="BF56">SUM((G=BF$8)*(P=$B56))&amp;" - "&amp;SUM((G=$B56)*(P=BF$8))</f>
        <v>2 - 0</v>
      </c>
      <c r="BG56" s="12" t="str">
        <f t="array" ref="BG56">SUM((G=BG$8)*(P=$B56))&amp;" - "&amp;SUM((G=$B56)*(P=BG$8))</f>
        <v>0 - 0</v>
      </c>
      <c r="BH56" s="25" t="str">
        <f t="array" ref="BH56">SUM((G=BH$8)*(P=$B56))&amp;" - "&amp;SUM((G=$B56)*(P=BH$8))</f>
        <v>0 - 0</v>
      </c>
      <c r="BI56" s="25" t="str">
        <f t="array" ref="BI56">SUM((G=BI$8)*(P=$B56))&amp;" - "&amp;SUM((G=$B56)*(P=BI$8))</f>
        <v>0 - 0</v>
      </c>
      <c r="BJ56" s="21" t="str">
        <f t="shared" si="1"/>
        <v>OLIV</v>
      </c>
      <c r="BK56" s="16"/>
    </row>
    <row r="57" spans="2:63" ht="11.1" customHeight="1" x14ac:dyDescent="0.2">
      <c r="B57" s="22" t="s">
        <v>135</v>
      </c>
      <c r="C57" s="13" t="str">
        <f t="array" ref="C57">SUM((G=C$8)*(P=$B57))&amp;" - "&amp;SUM((G=$B57)*(P=C$8))</f>
        <v>0 - 0</v>
      </c>
      <c r="D57" s="35" t="str">
        <f t="array" ref="D57">SUM((G=D$8)*(P=$B57))&amp;" - "&amp;SUM((G=$B57)*(P=D$8))</f>
        <v>0 - 0</v>
      </c>
      <c r="E57" s="35" t="str">
        <f t="array" ref="E57">SUM((G=E$8)*(P=$B57))&amp;" - "&amp;SUM((G=$B57)*(P=E$8))</f>
        <v>0 - 0</v>
      </c>
      <c r="F57" s="12" t="str">
        <f t="array" ref="F57">SUM((G=F$8)*(P=$B57))&amp;" - "&amp;SUM((G=$B57)*(P=F$8))</f>
        <v>0 - 0</v>
      </c>
      <c r="G57" s="12" t="str">
        <f t="array" ref="G57">SUM((G=G$8)*(P=$B57))&amp;" - "&amp;SUM((G=$B57)*(P=G$8))</f>
        <v>0 - 0</v>
      </c>
      <c r="H57" s="12" t="str">
        <f t="array" ref="H57">SUM((G=H$8)*(P=$B57))&amp;" - "&amp;SUM((G=$B57)*(P=H$8))</f>
        <v>0 - 0</v>
      </c>
      <c r="I57" s="12" t="str">
        <f t="array" ref="I57">SUM((G=I$8)*(P=$B57))&amp;" - "&amp;SUM((G=$B57)*(P=I$8))</f>
        <v>0 - 0</v>
      </c>
      <c r="J57" s="12" t="str">
        <f t="array" ref="J57">SUM((G=J$8)*(P=$B57))&amp;" - "&amp;SUM((G=$B57)*(P=J$8))</f>
        <v>0 - 0</v>
      </c>
      <c r="K57" s="12" t="str">
        <f t="array" ref="K57">SUM((G=K$8)*(P=$B57))&amp;" - "&amp;SUM((G=$B57)*(P=K$8))</f>
        <v>0 - 0</v>
      </c>
      <c r="L57" s="12" t="str">
        <f t="array" ref="L57">SUM((G=L$8)*(P=$B57))&amp;" - "&amp;SUM((G=$B57)*(P=L$8))</f>
        <v>0 - 0</v>
      </c>
      <c r="M57" s="12" t="str">
        <f t="array" ref="M57">SUM((G=M$8)*(P=$B57))&amp;" - "&amp;SUM((G=$B57)*(P=M$8))</f>
        <v>0 - 0</v>
      </c>
      <c r="N57" s="12" t="str">
        <f t="array" ref="N57">SUM((G=N$8)*(P=$B57))&amp;" - "&amp;SUM((G=$B57)*(P=N$8))</f>
        <v>0 - 0</v>
      </c>
      <c r="O57" s="12" t="str">
        <f t="array" ref="O57">SUM((G=O$8)*(P=$B57))&amp;" - "&amp;SUM((G=$B57)*(P=O$8))</f>
        <v>0 - 0</v>
      </c>
      <c r="P57" s="12" t="str">
        <f t="array" ref="P57">SUM((G=P$8)*(P=$B57))&amp;" - "&amp;SUM((G=$B57)*(P=P$8))</f>
        <v>0 - 0</v>
      </c>
      <c r="Q57" s="12" t="str">
        <f t="array" ref="Q57">SUM((G=Q$8)*(P=$B57))&amp;" - "&amp;SUM((G=$B57)*(P=Q$8))</f>
        <v>0 - 0</v>
      </c>
      <c r="R57" s="12" t="str">
        <f t="array" ref="R57">SUM((G=R$8)*(P=$B57))&amp;" - "&amp;SUM((G=$B57)*(P=R$8))</f>
        <v>0 - 0</v>
      </c>
      <c r="S57" s="12" t="str">
        <f t="array" ref="S57">SUM((G=S$8)*(P=$B57))&amp;" - "&amp;SUM((G=$B57)*(P=S$8))</f>
        <v>0 - 0</v>
      </c>
      <c r="T57" s="12" t="str">
        <f t="array" ref="T57">SUM((G=T$8)*(P=$B57))&amp;" - "&amp;SUM((G=$B57)*(P=T$8))</f>
        <v>0 - 0</v>
      </c>
      <c r="U57" s="12" t="str">
        <f t="array" ref="U57">SUM((G=U$8)*(P=$B57))&amp;" - "&amp;SUM((G=$B57)*(P=U$8))</f>
        <v>0 - 0</v>
      </c>
      <c r="V57" s="12" t="str">
        <f t="array" ref="V57">SUM((G=V$8)*(P=$B57))&amp;" - "&amp;SUM((G=$B57)*(P=V$8))</f>
        <v>1 - 0</v>
      </c>
      <c r="W57" s="12" t="str">
        <f t="array" ref="W57">SUM((G=W$8)*(P=$B57))&amp;" - "&amp;SUM((G=$B57)*(P=W$8))</f>
        <v>0 - 0</v>
      </c>
      <c r="X57" s="12" t="str">
        <f t="array" ref="X57">SUM((G=X$8)*(P=$B57))&amp;" - "&amp;SUM((G=$B57)*(P=X$8))</f>
        <v>0 - 0</v>
      </c>
      <c r="Y57" s="12" t="str">
        <f t="array" ref="Y57">SUM((G=Y$8)*(P=$B57))&amp;" - "&amp;SUM((G=$B57)*(P=Y$8))</f>
        <v>0 - 0</v>
      </c>
      <c r="Z57" s="12" t="str">
        <f t="array" ref="Z57">SUM((G=Z$8)*(P=$B57))&amp;" - "&amp;SUM((G=$B57)*(P=Z$8))</f>
        <v>0 - 0</v>
      </c>
      <c r="AA57" s="12" t="str">
        <f t="array" ref="AA57">SUM((G=AA$8)*(P=$B57))&amp;" - "&amp;SUM((G=$B57)*(P=AA$8))</f>
        <v>0 - 0</v>
      </c>
      <c r="AB57" s="12" t="str">
        <f t="array" ref="AB57">SUM((G=AB$8)*(P=$B57))&amp;" - "&amp;SUM((G=$B57)*(P=AB$8))</f>
        <v>0 - 0</v>
      </c>
      <c r="AC57" s="12" t="str">
        <f t="array" ref="AC57">SUM((G=AC$8)*(P=$B57))&amp;" - "&amp;SUM((G=$B57)*(P=AC$8))</f>
        <v>0 - 0</v>
      </c>
      <c r="AD57" s="12" t="str">
        <f t="array" ref="AD57">SUM((G=AD$8)*(P=$B57))&amp;" - "&amp;SUM((G=$B57)*(P=AD$8))</f>
        <v>0 - 0</v>
      </c>
      <c r="AE57" s="12" t="str">
        <f t="array" ref="AE57">SUM((G=AE$8)*(P=$B57))&amp;" - "&amp;SUM((G=$B57)*(P=AE$8))</f>
        <v>0 - 0</v>
      </c>
      <c r="AF57" s="12" t="str">
        <f t="array" ref="AF57">SUM((G=AF$8)*(P=$B57))&amp;" - "&amp;SUM((G=$B57)*(P=AF$8))</f>
        <v>0 - 0</v>
      </c>
      <c r="AG57" s="12" t="str">
        <f t="array" ref="AG57">SUM((G=AG$8)*(P=$B57))&amp;" - "&amp;SUM((G=$B57)*(P=AG$8))</f>
        <v>0 - 0</v>
      </c>
      <c r="AH57" s="12" t="str">
        <f t="array" ref="AH57">SUM((G=AH$8)*(P=$B57))&amp;" - "&amp;SUM((G=$B57)*(P=AH$8))</f>
        <v>0 - 0</v>
      </c>
      <c r="AI57" s="12" t="str">
        <f t="array" ref="AI57">SUM((G=AI$8)*(P=$B57))&amp;" - "&amp;SUM((G=$B57)*(P=AI$8))</f>
        <v>0 - 0</v>
      </c>
      <c r="AJ57" s="12" t="str">
        <f t="array" ref="AJ57">SUM((G=AJ$8)*(P=$B57))&amp;" - "&amp;SUM((G=$B57)*(P=AJ$8))</f>
        <v>0 - 0</v>
      </c>
      <c r="AK57" s="12" t="str">
        <f t="array" ref="AK57">SUM((G=AK$8)*(P=$B57))&amp;" - "&amp;SUM((G=$B57)*(P=AK$8))</f>
        <v>0 - 0</v>
      </c>
      <c r="AL57" s="12" t="str">
        <f t="array" ref="AL57">SUM((G=AL$8)*(P=$B57))&amp;" - "&amp;SUM((G=$B57)*(P=AL$8))</f>
        <v>0 - 0</v>
      </c>
      <c r="AM57" s="12" t="str">
        <f t="array" ref="AM57">SUM((G=AM$8)*(P=$B57))&amp;" - "&amp;SUM((G=$B57)*(P=AM$8))</f>
        <v>0 - 0</v>
      </c>
      <c r="AN57" s="12" t="str">
        <f t="array" ref="AN57">SUM((G=AN$8)*(P=$B57))&amp;" - "&amp;SUM((G=$B57)*(P=AN$8))</f>
        <v>0 - 0</v>
      </c>
      <c r="AO57" s="12" t="str">
        <f t="array" ref="AO57">SUM((G=AO$8)*(P=$B57))&amp;" - "&amp;SUM((G=$B57)*(P=AO$8))</f>
        <v>0 - 0</v>
      </c>
      <c r="AP57" s="12" t="str">
        <f t="array" ref="AP57">SUM((G=AP$8)*(P=$B57))&amp;" - "&amp;SUM((G=$B57)*(P=AP$8))</f>
        <v>0 - 0</v>
      </c>
      <c r="AQ57" s="12" t="str">
        <f t="array" ref="AQ57">SUM((G=AQ$8)*(P=$B57))&amp;" - "&amp;SUM((G=$B57)*(P=AQ$8))</f>
        <v>0 - 0</v>
      </c>
      <c r="AR57" s="12" t="str">
        <f t="array" ref="AR57">SUM((G=AR$8)*(P=$B57))&amp;" - "&amp;SUM((G=$B57)*(P=AR$8))</f>
        <v>0 - 0</v>
      </c>
      <c r="AS57" s="12" t="str">
        <f t="array" ref="AS57">SUM((G=AS$8)*(P=$B57))&amp;" - "&amp;SUM((G=$B57)*(P=AS$8))</f>
        <v>0 - 0</v>
      </c>
      <c r="AT57" s="12" t="str">
        <f t="array" ref="AT57">SUM((G=AT$8)*(P=$B57))&amp;" - "&amp;SUM((G=$B57)*(P=AT$8))</f>
        <v>0 - 0</v>
      </c>
      <c r="AU57" s="12" t="str">
        <f t="array" ref="AU57">SUM((G=AU$8)*(P=$B57))&amp;" - "&amp;SUM((G=$B57)*(P=AU$8))</f>
        <v>0 - 0</v>
      </c>
      <c r="AV57" s="12" t="str">
        <f t="array" ref="AV57">SUM((G=AV$8)*(P=$B57))&amp;" - "&amp;SUM((G=$B57)*(P=AV$8))</f>
        <v>0 - 0</v>
      </c>
      <c r="AW57" s="12" t="str">
        <f t="array" ref="AW57">SUM((G=AW$8)*(P=$B57))&amp;" - "&amp;SUM((G=$B57)*(P=AW$8))</f>
        <v>0 - 0</v>
      </c>
      <c r="AX57" s="12" t="str">
        <f t="array" ref="AX57">SUM((G=AX$8)*(P=$B57))&amp;" - "&amp;SUM((G=$B57)*(P=AX$8))</f>
        <v>0 - 0</v>
      </c>
      <c r="AY57" s="12" t="str">
        <f t="array" ref="AY57">SUM((G=AY$8)*(P=$B57))&amp;" - "&amp;SUM((G=$B57)*(P=AY$8))</f>
        <v>0 - 0</v>
      </c>
      <c r="AZ57" s="12" t="str">
        <f t="array" ref="AZ57">SUM((G=AZ$8)*(P=$B57))&amp;" - "&amp;SUM((G=$B57)*(P=AZ$8))</f>
        <v>0 - 0</v>
      </c>
      <c r="BA57" s="12" t="str">
        <f t="array" ref="BA57">SUM((G=BA$8)*(P=$B57))&amp;" - "&amp;SUM((G=$B57)*(P=BA$8))</f>
        <v>0 - 0</v>
      </c>
      <c r="BB57" s="12" t="str">
        <f t="array" ref="BB57">SUM((G=BB$8)*(P=$B57))&amp;" - "&amp;SUM((G=$B57)*(P=BB$8))</f>
        <v>0 - 0</v>
      </c>
      <c r="BC57" s="12" t="str">
        <f t="array" ref="BC57">SUM((G=BC$8)*(P=$B57))&amp;" - "&amp;SUM((G=$B57)*(P=BC$8))</f>
        <v>0 - 0</v>
      </c>
      <c r="BD57" s="12" t="str">
        <f t="array" ref="BD57">SUM((G=BD$8)*(P=$B57))&amp;" - "&amp;SUM((G=$B57)*(P=BD$8))</f>
        <v>0 - 0</v>
      </c>
      <c r="BE57" s="12" t="str">
        <f t="array" ref="BE57">SUM((G=BE$8)*(P=$B57))&amp;" - "&amp;SUM((G=$B57)*(P=BE$8))</f>
        <v>0 - 0</v>
      </c>
      <c r="BF57" s="12" t="str">
        <f t="array" ref="BF57">SUM((G=BF$8)*(P=$B57))&amp;" - "&amp;SUM((G=$B57)*(P=BF$8))</f>
        <v>0 - 0</v>
      </c>
      <c r="BG57" s="12" t="str">
        <f t="array" ref="BG57">SUM((G=BG$8)*(P=$B57))&amp;" - "&amp;SUM((G=$B57)*(P=BG$8))</f>
        <v>0 - 0</v>
      </c>
      <c r="BH57" s="25" t="str">
        <f t="array" ref="BH57">SUM((G=BH$8)*(P=$B57))&amp;" - "&amp;SUM((G=$B57)*(P=BH$8))</f>
        <v>0 - 0</v>
      </c>
      <c r="BI57" s="25" t="str">
        <f t="array" ref="BI57">SUM((G=BI$8)*(P=$B57))&amp;" - "&amp;SUM((G=$B57)*(P=BI$8))</f>
        <v>0 - 0</v>
      </c>
      <c r="BJ57" s="21" t="str">
        <f t="shared" si="1"/>
        <v>OLIVIER</v>
      </c>
      <c r="BK57" s="16"/>
    </row>
    <row r="58" spans="2:63" ht="11.1" customHeight="1" x14ac:dyDescent="0.2">
      <c r="B58" s="22" t="s">
        <v>115</v>
      </c>
      <c r="C58" s="13" t="str">
        <f t="array" ref="C58">SUM((G=C$8)*(P=$B58))&amp;" - "&amp;SUM((G=$B58)*(P=C$8))</f>
        <v>0 - 0</v>
      </c>
      <c r="D58" s="35" t="str">
        <f t="array" ref="D58">SUM((G=D$8)*(P=$B58))&amp;" - "&amp;SUM((G=$B58)*(P=D$8))</f>
        <v>0 - 0</v>
      </c>
      <c r="E58" s="35" t="str">
        <f t="array" ref="E58">SUM((G=E$8)*(P=$B58))&amp;" - "&amp;SUM((G=$B58)*(P=E$8))</f>
        <v>0 - 0</v>
      </c>
      <c r="F58" s="12" t="str">
        <f t="array" ref="F58">SUM((G=F$8)*(P=$B58))&amp;" - "&amp;SUM((G=$B58)*(P=F$8))</f>
        <v>2 - 1</v>
      </c>
      <c r="G58" s="12" t="str">
        <f t="array" ref="G58">SUM((G=G$8)*(P=$B58))&amp;" - "&amp;SUM((G=$B58)*(P=G$8))</f>
        <v>0 - 1</v>
      </c>
      <c r="H58" s="12" t="str">
        <f t="array" ref="H58">SUM((G=H$8)*(P=$B58))&amp;" - "&amp;SUM((G=$B58)*(P=H$8))</f>
        <v>0 - 0</v>
      </c>
      <c r="I58" s="12" t="str">
        <f t="array" ref="I58">SUM((G=I$8)*(P=$B58))&amp;" - "&amp;SUM((G=$B58)*(P=I$8))</f>
        <v>0 - 0</v>
      </c>
      <c r="J58" s="12" t="str">
        <f t="array" ref="J58">SUM((G=J$8)*(P=$B58))&amp;" - "&amp;SUM((G=$B58)*(P=J$8))</f>
        <v>0 - 0</v>
      </c>
      <c r="K58" s="12" t="str">
        <f t="array" ref="K58">SUM((G=K$8)*(P=$B58))&amp;" - "&amp;SUM((G=$B58)*(P=K$8))</f>
        <v>0 - 0</v>
      </c>
      <c r="L58" s="12" t="str">
        <f t="array" ref="L58">SUM((G=L$8)*(P=$B58))&amp;" - "&amp;SUM((G=$B58)*(P=L$8))</f>
        <v>2 - 2</v>
      </c>
      <c r="M58" s="12" t="str">
        <f t="array" ref="M58">SUM((G=M$8)*(P=$B58))&amp;" - "&amp;SUM((G=$B58)*(P=M$8))</f>
        <v>1 - 2</v>
      </c>
      <c r="N58" s="12" t="str">
        <f t="array" ref="N58">SUM((G=N$8)*(P=$B58))&amp;" - "&amp;SUM((G=$B58)*(P=N$8))</f>
        <v>0 - 1</v>
      </c>
      <c r="O58" s="12" t="str">
        <f t="array" ref="O58">SUM((G=O$8)*(P=$B58))&amp;" - "&amp;SUM((G=$B58)*(P=O$8))</f>
        <v>0 - 0</v>
      </c>
      <c r="P58" s="12" t="str">
        <f t="array" ref="P58">SUM((G=P$8)*(P=$B58))&amp;" - "&amp;SUM((G=$B58)*(P=P$8))</f>
        <v>0 - 0</v>
      </c>
      <c r="Q58" s="12" t="str">
        <f t="array" ref="Q58">SUM((G=Q$8)*(P=$B58))&amp;" - "&amp;SUM((G=$B58)*(P=Q$8))</f>
        <v>0 - 0</v>
      </c>
      <c r="R58" s="12" t="str">
        <f t="array" ref="R58">SUM((G=R$8)*(P=$B58))&amp;" - "&amp;SUM((G=$B58)*(P=R$8))</f>
        <v>2 - 2</v>
      </c>
      <c r="S58" s="12" t="str">
        <f t="array" ref="S58">SUM((G=S$8)*(P=$B58))&amp;" - "&amp;SUM((G=$B58)*(P=S$8))</f>
        <v>0 - 0</v>
      </c>
      <c r="T58" s="12" t="str">
        <f t="array" ref="T58">SUM((G=T$8)*(P=$B58))&amp;" - "&amp;SUM((G=$B58)*(P=T$8))</f>
        <v>2 - 3</v>
      </c>
      <c r="U58" s="12" t="str">
        <f t="array" ref="U58">SUM((G=U$8)*(P=$B58))&amp;" - "&amp;SUM((G=$B58)*(P=U$8))</f>
        <v>4 - 0</v>
      </c>
      <c r="V58" s="12" t="str">
        <f t="array" ref="V58">SUM((G=V$8)*(P=$B58))&amp;" - "&amp;SUM((G=$B58)*(P=V$8))</f>
        <v>1 - 0</v>
      </c>
      <c r="W58" s="12" t="str">
        <f t="array" ref="W58">SUM((G=W$8)*(P=$B58))&amp;" - "&amp;SUM((G=$B58)*(P=W$8))</f>
        <v>1 - 4</v>
      </c>
      <c r="X58" s="12" t="str">
        <f t="array" ref="X58">SUM((G=X$8)*(P=$B58))&amp;" - "&amp;SUM((G=$B58)*(P=X$8))</f>
        <v>1 - 1</v>
      </c>
      <c r="Y58" s="12" t="str">
        <f t="array" ref="Y58">SUM((G=Y$8)*(P=$B58))&amp;" - "&amp;SUM((G=$B58)*(P=Y$8))</f>
        <v>1 - 0</v>
      </c>
      <c r="Z58" s="12" t="str">
        <f t="array" ref="Z58">SUM((G=Z$8)*(P=$B58))&amp;" - "&amp;SUM((G=$B58)*(P=Z$8))</f>
        <v>0 - 0</v>
      </c>
      <c r="AA58" s="12" t="str">
        <f t="array" ref="AA58">SUM((G=AA$8)*(P=$B58))&amp;" - "&amp;SUM((G=$B58)*(P=AA$8))</f>
        <v>0 - 2</v>
      </c>
      <c r="AB58" s="12" t="str">
        <f t="array" ref="AB58">SUM((G=AB$8)*(P=$B58))&amp;" - "&amp;SUM((G=$B58)*(P=AB$8))</f>
        <v>2 - 0</v>
      </c>
      <c r="AC58" s="12" t="str">
        <f t="array" ref="AC58">SUM((G=AC$8)*(P=$B58))&amp;" - "&amp;SUM((G=$B58)*(P=AC$8))</f>
        <v>0 - 1</v>
      </c>
      <c r="AD58" s="12" t="str">
        <f t="array" ref="AD58">SUM((G=AD$8)*(P=$B58))&amp;" - "&amp;SUM((G=$B58)*(P=AD$8))</f>
        <v>0 - 0</v>
      </c>
      <c r="AE58" s="12" t="str">
        <f t="array" ref="AE58">SUM((G=AE$8)*(P=$B58))&amp;" - "&amp;SUM((G=$B58)*(P=AE$8))</f>
        <v>0 - 0</v>
      </c>
      <c r="AF58" s="12" t="str">
        <f t="array" ref="AF58">SUM((G=AF$8)*(P=$B58))&amp;" - "&amp;SUM((G=$B58)*(P=AF$8))</f>
        <v>0 - 1</v>
      </c>
      <c r="AG58" s="12" t="str">
        <f t="array" ref="AG58">SUM((G=AG$8)*(P=$B58))&amp;" - "&amp;SUM((G=$B58)*(P=AG$8))</f>
        <v>0 - 2</v>
      </c>
      <c r="AH58" s="12" t="str">
        <f t="array" ref="AH58">SUM((G=AH$8)*(P=$B58))&amp;" - "&amp;SUM((G=$B58)*(P=AH$8))</f>
        <v>0 - 1</v>
      </c>
      <c r="AI58" s="12" t="str">
        <f t="array" ref="AI58">SUM((G=AI$8)*(P=$B58))&amp;" - "&amp;SUM((G=$B58)*(P=AI$8))</f>
        <v>0 - 0</v>
      </c>
      <c r="AJ58" s="12" t="str">
        <f t="array" ref="AJ58">SUM((G=AJ$8)*(P=$B58))&amp;" - "&amp;SUM((G=$B58)*(P=AJ$8))</f>
        <v>0 - 0</v>
      </c>
      <c r="AK58" s="12" t="str">
        <f t="array" ref="AK58">SUM((G=AK$8)*(P=$B58))&amp;" - "&amp;SUM((G=$B58)*(P=AK$8))</f>
        <v>0 - 0</v>
      </c>
      <c r="AL58" s="12" t="str">
        <f t="array" ref="AL58">SUM((G=AL$8)*(P=$B58))&amp;" - "&amp;SUM((G=$B58)*(P=AL$8))</f>
        <v>0 - 0</v>
      </c>
      <c r="AM58" s="12" t="str">
        <f t="array" ref="AM58">SUM((G=AM$8)*(P=$B58))&amp;" - "&amp;SUM((G=$B58)*(P=AM$8))</f>
        <v>0 - 0</v>
      </c>
      <c r="AN58" s="12" t="str">
        <f t="array" ref="AN58">SUM((G=AN$8)*(P=$B58))&amp;" - "&amp;SUM((G=$B58)*(P=AN$8))</f>
        <v>0 - 0</v>
      </c>
      <c r="AO58" s="12" t="str">
        <f t="array" ref="AO58">SUM((G=AO$8)*(P=$B58))&amp;" - "&amp;SUM((G=$B58)*(P=AO$8))</f>
        <v>0 - 0</v>
      </c>
      <c r="AP58" s="12" t="str">
        <f t="array" ref="AP58">SUM((G=AP$8)*(P=$B58))&amp;" - "&amp;SUM((G=$B58)*(P=AP$8))</f>
        <v>0 - 0</v>
      </c>
      <c r="AQ58" s="12" t="str">
        <f t="array" ref="AQ58">SUM((G=AQ$8)*(P=$B58))&amp;" - "&amp;SUM((G=$B58)*(P=AQ$8))</f>
        <v>0 - 0</v>
      </c>
      <c r="AR58" s="12" t="str">
        <f t="array" ref="AR58">SUM((G=AR$8)*(P=$B58))&amp;" - "&amp;SUM((G=$B58)*(P=AR$8))</f>
        <v>1 - 2</v>
      </c>
      <c r="AS58" s="12" t="str">
        <f t="array" ref="AS58">SUM((G=AS$8)*(P=$B58))&amp;" - "&amp;SUM((G=$B58)*(P=AS$8))</f>
        <v>0 - 0</v>
      </c>
      <c r="AT58" s="12" t="str">
        <f t="array" ref="AT58">SUM((G=AT$8)*(P=$B58))&amp;" - "&amp;SUM((G=$B58)*(P=AT$8))</f>
        <v>0 - 0</v>
      </c>
      <c r="AU58" s="12" t="str">
        <f t="array" ref="AU58">SUM((G=AU$8)*(P=$B58))&amp;" - "&amp;SUM((G=$B58)*(P=AU$8))</f>
        <v>0 - 0</v>
      </c>
      <c r="AV58" s="12" t="str">
        <f t="array" ref="AV58">SUM((G=AV$8)*(P=$B58))&amp;" - "&amp;SUM((G=$B58)*(P=AV$8))</f>
        <v>0 - 0</v>
      </c>
      <c r="AW58" s="12" t="str">
        <f t="array" ref="AW58">SUM((G=AW$8)*(P=$B58))&amp;" - "&amp;SUM((G=$B58)*(P=AW$8))</f>
        <v>1 - 0</v>
      </c>
      <c r="AX58" s="12" t="str">
        <f t="array" ref="AX58">SUM((G=AX$8)*(P=$B58))&amp;" - "&amp;SUM((G=$B58)*(P=AX$8))</f>
        <v>1 - 2</v>
      </c>
      <c r="AY58" s="12" t="str">
        <f t="array" ref="AY58">SUM((G=AY$8)*(P=$B58))&amp;" - "&amp;SUM((G=$B58)*(P=AY$8))</f>
        <v>0 - 0</v>
      </c>
      <c r="AZ58" s="12" t="str">
        <f t="array" ref="AZ58">SUM((G=AZ$8)*(P=$B58))&amp;" - "&amp;SUM((G=$B58)*(P=AZ$8))</f>
        <v>0 - 0</v>
      </c>
      <c r="BA58" s="12" t="str">
        <f t="array" ref="BA58">SUM((G=BA$8)*(P=$B58))&amp;" - "&amp;SUM((G=$B58)*(P=BA$8))</f>
        <v>3 - 1</v>
      </c>
      <c r="BB58" s="12" t="str">
        <f t="array" ref="BB58">SUM((G=BB$8)*(P=$B58))&amp;" - "&amp;SUM((G=$B58)*(P=BB$8))</f>
        <v>0 - 1</v>
      </c>
      <c r="BC58" s="12" t="str">
        <f t="array" ref="BC58">SUM((G=BC$8)*(P=$B58))&amp;" - "&amp;SUM((G=$B58)*(P=BC$8))</f>
        <v>0 - 0</v>
      </c>
      <c r="BD58" s="12" t="str">
        <f t="array" ref="BD58">SUM((G=BD$8)*(P=$B58))&amp;" - "&amp;SUM((G=$B58)*(P=BD$8))</f>
        <v>0 - 0</v>
      </c>
      <c r="BE58" s="12" t="str">
        <f t="array" ref="BE58">SUM((G=BE$8)*(P=$B58))&amp;" - "&amp;SUM((G=$B58)*(P=BE$8))</f>
        <v>0 - 0</v>
      </c>
      <c r="BF58" s="12" t="str">
        <f t="array" ref="BF58">SUM((G=BF$8)*(P=$B58))&amp;" - "&amp;SUM((G=$B58)*(P=BF$8))</f>
        <v>0 - 1</v>
      </c>
      <c r="BG58" s="12" t="str">
        <f t="array" ref="BG58">SUM((G=BG$8)*(P=$B58))&amp;" - "&amp;SUM((G=$B58)*(P=BG$8))</f>
        <v>0 - 0</v>
      </c>
      <c r="BH58" s="25" t="str">
        <f t="array" ref="BH58">SUM((G=BH$8)*(P=$B58))&amp;" - "&amp;SUM((G=$B58)*(P=BH$8))</f>
        <v>0 - 0</v>
      </c>
      <c r="BI58" s="25" t="str">
        <f t="array" ref="BI58">SUM((G=BI$8)*(P=$B58))&amp;" - "&amp;SUM((G=$B58)*(P=BI$8))</f>
        <v>0 - 0</v>
      </c>
      <c r="BJ58" s="21" t="str">
        <f t="shared" si="1"/>
        <v>PILOU</v>
      </c>
      <c r="BK58" s="16"/>
    </row>
    <row r="59" spans="2:63" ht="11.1" customHeight="1" x14ac:dyDescent="0.2">
      <c r="B59" s="22" t="s">
        <v>179</v>
      </c>
      <c r="C59" s="13" t="str">
        <f t="array" ref="C59">SUM((G=C$8)*(P=$B59))&amp;" - "&amp;SUM((G=$B59)*(P=C$8))</f>
        <v>0 - 0</v>
      </c>
      <c r="D59" s="35" t="str">
        <f t="array" ref="D59">SUM((G=D$8)*(P=$B59))&amp;" - "&amp;SUM((G=$B59)*(P=D$8))</f>
        <v>0 - 1</v>
      </c>
      <c r="E59" s="35" t="str">
        <f t="array" ref="E59">SUM((G=E$8)*(P=$B59))&amp;" - "&amp;SUM((G=$B59)*(P=E$8))</f>
        <v>0 - 1</v>
      </c>
      <c r="F59" s="12" t="str">
        <f t="array" ref="F59">SUM((G=F$8)*(P=$B59))&amp;" - "&amp;SUM((G=$B59)*(P=F$8))</f>
        <v>3 - 0</v>
      </c>
      <c r="G59" s="12" t="str">
        <f t="array" ref="G59">SUM((G=G$8)*(P=$B59))&amp;" - "&amp;SUM((G=$B59)*(P=G$8))</f>
        <v>0 - 0</v>
      </c>
      <c r="H59" s="12" t="str">
        <f t="array" ref="H59">SUM((G=H$8)*(P=$B59))&amp;" - "&amp;SUM((G=$B59)*(P=H$8))</f>
        <v>0 - 0</v>
      </c>
      <c r="I59" s="12" t="str">
        <f t="array" ref="I59">SUM((G=I$8)*(P=$B59))&amp;" - "&amp;SUM((G=$B59)*(P=I$8))</f>
        <v>1 - 0</v>
      </c>
      <c r="J59" s="12" t="str">
        <f t="array" ref="J59">SUM((G=J$8)*(P=$B59))&amp;" - "&amp;SUM((G=$B59)*(P=J$8))</f>
        <v>0 - 0</v>
      </c>
      <c r="K59" s="12" t="str">
        <f t="array" ref="K59">SUM((G=K$8)*(P=$B59))&amp;" - "&amp;SUM((G=$B59)*(P=K$8))</f>
        <v>0 - 0</v>
      </c>
      <c r="L59" s="12" t="str">
        <f t="array" ref="L59">SUM((G=L$8)*(P=$B59))&amp;" - "&amp;SUM((G=$B59)*(P=L$8))</f>
        <v>2 - 2</v>
      </c>
      <c r="M59" s="12" t="str">
        <f t="array" ref="M59">SUM((G=M$8)*(P=$B59))&amp;" - "&amp;SUM((G=$B59)*(P=M$8))</f>
        <v>7 - 3</v>
      </c>
      <c r="N59" s="12" t="str">
        <f t="array" ref="N59">SUM((G=N$8)*(P=$B59))&amp;" - "&amp;SUM((G=$B59)*(P=N$8))</f>
        <v>0 - 0</v>
      </c>
      <c r="O59" s="12" t="str">
        <f t="array" ref="O59">SUM((G=O$8)*(P=$B59))&amp;" - "&amp;SUM((G=$B59)*(P=O$8))</f>
        <v>0 - 0</v>
      </c>
      <c r="P59" s="12" t="str">
        <f t="array" ref="P59">SUM((G=P$8)*(P=$B59))&amp;" - "&amp;SUM((G=$B59)*(P=P$8))</f>
        <v>0 - 0</v>
      </c>
      <c r="Q59" s="12" t="str">
        <f t="array" ref="Q59">SUM((G=Q$8)*(P=$B59))&amp;" - "&amp;SUM((G=$B59)*(P=Q$8))</f>
        <v>0 - 0</v>
      </c>
      <c r="R59" s="12" t="str">
        <f t="array" ref="R59">SUM((G=R$8)*(P=$B59))&amp;" - "&amp;SUM((G=$B59)*(P=R$8))</f>
        <v>1 - 3</v>
      </c>
      <c r="S59" s="12" t="str">
        <f t="array" ref="S59">SUM((G=S$8)*(P=$B59))&amp;" - "&amp;SUM((G=$B59)*(P=S$8))</f>
        <v>0 - 0</v>
      </c>
      <c r="T59" s="12" t="str">
        <f t="array" ref="T59">SUM((G=T$8)*(P=$B59))&amp;" - "&amp;SUM((G=$B59)*(P=T$8))</f>
        <v>0 - 3</v>
      </c>
      <c r="U59" s="12" t="str">
        <f t="array" ref="U59">SUM((G=U$8)*(P=$B59))&amp;" - "&amp;SUM((G=$B59)*(P=U$8))</f>
        <v>6 - 2</v>
      </c>
      <c r="V59" s="12" t="str">
        <f t="array" ref="V59">SUM((G=V$8)*(P=$B59))&amp;" - "&amp;SUM((G=$B59)*(P=V$8))</f>
        <v>1 - 0</v>
      </c>
      <c r="W59" s="12" t="str">
        <f t="array" ref="W59">SUM((G=W$8)*(P=$B59))&amp;" - "&amp;SUM((G=$B59)*(P=W$8))</f>
        <v>1 - 3</v>
      </c>
      <c r="X59" s="12" t="str">
        <f t="array" ref="X59">SUM((G=X$8)*(P=$B59))&amp;" - "&amp;SUM((G=$B59)*(P=X$8))</f>
        <v>0 - 3</v>
      </c>
      <c r="Y59" s="12" t="str">
        <f t="array" ref="Y59">SUM((G=Y$8)*(P=$B59))&amp;" - "&amp;SUM((G=$B59)*(P=Y$8))</f>
        <v>0 - 0</v>
      </c>
      <c r="Z59" s="12" t="str">
        <f t="array" ref="Z59">SUM((G=Z$8)*(P=$B59))&amp;" - "&amp;SUM((G=$B59)*(P=Z$8))</f>
        <v>0 - 0</v>
      </c>
      <c r="AA59" s="12" t="str">
        <f t="array" ref="AA59">SUM((G=AA$8)*(P=$B59))&amp;" - "&amp;SUM((G=$B59)*(P=AA$8))</f>
        <v>2 - 0</v>
      </c>
      <c r="AB59" s="12" t="str">
        <f t="array" ref="AB59">SUM((G=AB$8)*(P=$B59))&amp;" - "&amp;SUM((G=$B59)*(P=AB$8))</f>
        <v>0 - 1</v>
      </c>
      <c r="AC59" s="12" t="str">
        <f t="array" ref="AC59">SUM((G=AC$8)*(P=$B59))&amp;" - "&amp;SUM((G=$B59)*(P=AC$8))</f>
        <v>1 - 0</v>
      </c>
      <c r="AD59" s="12" t="str">
        <f t="array" ref="AD59">SUM((G=AD$8)*(P=$B59))&amp;" - "&amp;SUM((G=$B59)*(P=AD$8))</f>
        <v>0 - 0</v>
      </c>
      <c r="AE59" s="12" t="str">
        <f t="array" ref="AE59">SUM((G=AE$8)*(P=$B59))&amp;" - "&amp;SUM((G=$B59)*(P=AE$8))</f>
        <v>0 - 0</v>
      </c>
      <c r="AF59" s="12" t="str">
        <f t="array" ref="AF59">SUM((G=AF$8)*(P=$B59))&amp;" - "&amp;SUM((G=$B59)*(P=AF$8))</f>
        <v>0 - 0</v>
      </c>
      <c r="AG59" s="12" t="str">
        <f t="array" ref="AG59">SUM((G=AG$8)*(P=$B59))&amp;" - "&amp;SUM((G=$B59)*(P=AG$8))</f>
        <v>3 - 1</v>
      </c>
      <c r="AH59" s="12" t="str">
        <f t="array" ref="AH59">SUM((G=AH$8)*(P=$B59))&amp;" - "&amp;SUM((G=$B59)*(P=AH$8))</f>
        <v>0 - 0</v>
      </c>
      <c r="AI59" s="12" t="str">
        <f t="array" ref="AI59">SUM((G=AI$8)*(P=$B59))&amp;" - "&amp;SUM((G=$B59)*(P=AI$8))</f>
        <v>1 - 0</v>
      </c>
      <c r="AJ59" s="12" t="str">
        <f t="array" ref="AJ59">SUM((G=AJ$8)*(P=$B59))&amp;" - "&amp;SUM((G=$B59)*(P=AJ$8))</f>
        <v>0 - 1</v>
      </c>
      <c r="AK59" s="12" t="str">
        <f t="array" ref="AK59">SUM((G=AK$8)*(P=$B59))&amp;" - "&amp;SUM((G=$B59)*(P=AK$8))</f>
        <v>1 - 2</v>
      </c>
      <c r="AL59" s="12" t="str">
        <f t="array" ref="AL59">SUM((G=AL$8)*(P=$B59))&amp;" - "&amp;SUM((G=$B59)*(P=AL$8))</f>
        <v>1 - 1</v>
      </c>
      <c r="AM59" s="12" t="str">
        <f t="array" ref="AM59">SUM((G=AM$8)*(P=$B59))&amp;" - "&amp;SUM((G=$B59)*(P=AM$8))</f>
        <v>0 - 0</v>
      </c>
      <c r="AN59" s="12" t="str">
        <f t="array" ref="AN59">SUM((G=AN$8)*(P=$B59))&amp;" - "&amp;SUM((G=$B59)*(P=AN$8))</f>
        <v>0 - 2</v>
      </c>
      <c r="AO59" s="12" t="str">
        <f t="array" ref="AO59">SUM((G=AO$8)*(P=$B59))&amp;" - "&amp;SUM((G=$B59)*(P=AO$8))</f>
        <v>0 - 0</v>
      </c>
      <c r="AP59" s="12" t="str">
        <f t="array" ref="AP59">SUM((G=AP$8)*(P=$B59))&amp;" - "&amp;SUM((G=$B59)*(P=AP$8))</f>
        <v>0 - 1</v>
      </c>
      <c r="AQ59" s="12" t="str">
        <f t="array" ref="AQ59">SUM((G=AQ$8)*(P=$B59))&amp;" - "&amp;SUM((G=$B59)*(P=AQ$8))</f>
        <v>0 - 0</v>
      </c>
      <c r="AR59" s="12" t="str">
        <f t="array" ref="AR59">SUM((G=AR$8)*(P=$B59))&amp;" - "&amp;SUM((G=$B59)*(P=AR$8))</f>
        <v>0 - 1</v>
      </c>
      <c r="AS59" s="12" t="str">
        <f t="array" ref="AS59">SUM((G=AS$8)*(P=$B59))&amp;" - "&amp;SUM((G=$B59)*(P=AS$8))</f>
        <v>0 - 0</v>
      </c>
      <c r="AT59" s="12" t="str">
        <f t="array" ref="AT59">SUM((G=AT$8)*(P=$B59))&amp;" - "&amp;SUM((G=$B59)*(P=AT$8))</f>
        <v>1 - 0</v>
      </c>
      <c r="AU59" s="12" t="str">
        <f t="array" ref="AU59">SUM((G=AU$8)*(P=$B59))&amp;" - "&amp;SUM((G=$B59)*(P=AU$8))</f>
        <v>0 - 1</v>
      </c>
      <c r="AV59" s="12" t="str">
        <f t="array" ref="AV59">SUM((G=AV$8)*(P=$B59))&amp;" - "&amp;SUM((G=$B59)*(P=AV$8))</f>
        <v>0 - 0</v>
      </c>
      <c r="AW59" s="12" t="str">
        <f t="array" ref="AW59">SUM((G=AW$8)*(P=$B59))&amp;" - "&amp;SUM((G=$B59)*(P=AW$8))</f>
        <v>0 - 1</v>
      </c>
      <c r="AX59" s="12" t="str">
        <f t="array" ref="AX59">SUM((G=AX$8)*(P=$B59))&amp;" - "&amp;SUM((G=$B59)*(P=AX$8))</f>
        <v>0 - 3</v>
      </c>
      <c r="AY59" s="12" t="str">
        <f t="array" ref="AY59">SUM((G=AY$8)*(P=$B59))&amp;" - "&amp;SUM((G=$B59)*(P=AY$8))</f>
        <v>0 - 0</v>
      </c>
      <c r="AZ59" s="12" t="str">
        <f t="array" ref="AZ59">SUM((G=AZ$8)*(P=$B59))&amp;" - "&amp;SUM((G=$B59)*(P=AZ$8))</f>
        <v>1 - 3</v>
      </c>
      <c r="BA59" s="12" t="str">
        <f t="array" ref="BA59">SUM((G=BA$8)*(P=$B59))&amp;" - "&amp;SUM((G=$B59)*(P=BA$8))</f>
        <v>0 - 0</v>
      </c>
      <c r="BB59" s="12" t="str">
        <f t="array" ref="BB59">SUM((G=BB$8)*(P=$B59))&amp;" - "&amp;SUM((G=$B59)*(P=BB$8))</f>
        <v>1 - 0</v>
      </c>
      <c r="BC59" s="12" t="str">
        <f t="array" ref="BC59">SUM((G=BC$8)*(P=$B59))&amp;" - "&amp;SUM((G=$B59)*(P=BC$8))</f>
        <v>0 - 0</v>
      </c>
      <c r="BD59" s="12" t="str">
        <f t="array" ref="BD59">SUM((G=BD$8)*(P=$B59))&amp;" - "&amp;SUM((G=$B59)*(P=BD$8))</f>
        <v>0 - 1</v>
      </c>
      <c r="BE59" s="12" t="str">
        <f t="array" ref="BE59">SUM((G=BE$8)*(P=$B59))&amp;" - "&amp;SUM((G=$B59)*(P=BE$8))</f>
        <v>0 - 0</v>
      </c>
      <c r="BF59" s="12" t="str">
        <f t="array" ref="BF59">SUM((G=BF$8)*(P=$B59))&amp;" - "&amp;SUM((G=$B59)*(P=BF$8))</f>
        <v>3 - 0</v>
      </c>
      <c r="BG59" s="12" t="str">
        <f t="array" ref="BG59">SUM((G=BG$8)*(P=$B59))&amp;" - "&amp;SUM((G=$B59)*(P=BG$8))</f>
        <v>0 - 0</v>
      </c>
      <c r="BH59" s="25" t="str">
        <f t="array" ref="BH59">SUM((G=BH$8)*(P=$B59))&amp;" - "&amp;SUM((G=$B59)*(P=BH$8))</f>
        <v>0 - 0</v>
      </c>
      <c r="BI59" s="25" t="str">
        <f t="array" ref="BI59">SUM((G=BI$8)*(P=$B59))&amp;" - "&amp;SUM((G=$B59)*(P=BI$8))</f>
        <v>0 - 0</v>
      </c>
      <c r="BJ59" s="21" t="str">
        <f t="shared" si="1"/>
        <v>ROB</v>
      </c>
      <c r="BK59" s="16"/>
    </row>
    <row r="60" spans="2:63" ht="11.1" customHeight="1" x14ac:dyDescent="0.2">
      <c r="B60" s="22" t="s">
        <v>116</v>
      </c>
      <c r="C60" s="13" t="str">
        <f t="array" ref="C60">SUM((G=C$8)*(P=$B60))&amp;" - "&amp;SUM((G=$B60)*(P=C$8))</f>
        <v>0 - 0</v>
      </c>
      <c r="D60" s="35" t="str">
        <f t="array" ref="D60">SUM((G=D$8)*(P=$B60))&amp;" - "&amp;SUM((G=$B60)*(P=D$8))</f>
        <v>0 - 0</v>
      </c>
      <c r="E60" s="35" t="str">
        <f t="array" ref="E60">SUM((G=E$8)*(P=$B60))&amp;" - "&amp;SUM((G=$B60)*(P=E$8))</f>
        <v>1 - 0</v>
      </c>
      <c r="F60" s="12" t="str">
        <f t="array" ref="F60">SUM((G=F$8)*(P=$B60))&amp;" - "&amp;SUM((G=$B60)*(P=F$8))</f>
        <v>1 - 0</v>
      </c>
      <c r="G60" s="12" t="str">
        <f t="array" ref="G60">SUM((G=G$8)*(P=$B60))&amp;" - "&amp;SUM((G=$B60)*(P=G$8))</f>
        <v>0 - 0</v>
      </c>
      <c r="H60" s="12" t="str">
        <f t="array" ref="H60">SUM((G=H$8)*(P=$B60))&amp;" - "&amp;SUM((G=$B60)*(P=H$8))</f>
        <v>0 - 0</v>
      </c>
      <c r="I60" s="12" t="str">
        <f t="array" ref="I60">SUM((G=I$8)*(P=$B60))&amp;" - "&amp;SUM((G=$B60)*(P=I$8))</f>
        <v>0 - 3</v>
      </c>
      <c r="J60" s="12" t="str">
        <f t="array" ref="J60">SUM((G=J$8)*(P=$B60))&amp;" - "&amp;SUM((G=$B60)*(P=J$8))</f>
        <v>0 - 0</v>
      </c>
      <c r="K60" s="12" t="str">
        <f t="array" ref="K60">SUM((G=K$8)*(P=$B60))&amp;" - "&amp;SUM((G=$B60)*(P=K$8))</f>
        <v>0 - 0</v>
      </c>
      <c r="L60" s="12" t="str">
        <f t="array" ref="L60">SUM((G=L$8)*(P=$B60))&amp;" - "&amp;SUM((G=$B60)*(P=L$8))</f>
        <v>0 - 2</v>
      </c>
      <c r="M60" s="12" t="str">
        <f t="array" ref="M60">SUM((G=M$8)*(P=$B60))&amp;" - "&amp;SUM((G=$B60)*(P=M$8))</f>
        <v>0 - 2</v>
      </c>
      <c r="N60" s="12" t="str">
        <f t="array" ref="N60">SUM((G=N$8)*(P=$B60))&amp;" - "&amp;SUM((G=$B60)*(P=N$8))</f>
        <v>0 - 0</v>
      </c>
      <c r="O60" s="12" t="str">
        <f t="array" ref="O60">SUM((G=O$8)*(P=$B60))&amp;" - "&amp;SUM((G=$B60)*(P=O$8))</f>
        <v>0 - 0</v>
      </c>
      <c r="P60" s="12" t="str">
        <f t="array" ref="P60">SUM((G=P$8)*(P=$B60))&amp;" - "&amp;SUM((G=$B60)*(P=P$8))</f>
        <v>0 - 0</v>
      </c>
      <c r="Q60" s="12" t="str">
        <f t="array" ref="Q60">SUM((G=Q$8)*(P=$B60))&amp;" - "&amp;SUM((G=$B60)*(P=Q$8))</f>
        <v>0 - 0</v>
      </c>
      <c r="R60" s="12" t="str">
        <f t="array" ref="R60">SUM((G=R$8)*(P=$B60))&amp;" - "&amp;SUM((G=$B60)*(P=R$8))</f>
        <v>0 - 1</v>
      </c>
      <c r="S60" s="12" t="str">
        <f t="array" ref="S60">SUM((G=S$8)*(P=$B60))&amp;" - "&amp;SUM((G=$B60)*(P=S$8))</f>
        <v>0 - 0</v>
      </c>
      <c r="T60" s="12" t="str">
        <f t="array" ref="T60">SUM((G=T$8)*(P=$B60))&amp;" - "&amp;SUM((G=$B60)*(P=T$8))</f>
        <v>0 - 1</v>
      </c>
      <c r="U60" s="12" t="str">
        <f t="array" ref="U60">SUM((G=U$8)*(P=$B60))&amp;" - "&amp;SUM((G=$B60)*(P=U$8))</f>
        <v>2 - 0</v>
      </c>
      <c r="V60" s="12" t="str">
        <f t="array" ref="V60">SUM((G=V$8)*(P=$B60))&amp;" - "&amp;SUM((G=$B60)*(P=V$8))</f>
        <v>0 - 0</v>
      </c>
      <c r="W60" s="12" t="str">
        <f t="array" ref="W60">SUM((G=W$8)*(P=$B60))&amp;" - "&amp;SUM((G=$B60)*(P=W$8))</f>
        <v>0 - 1</v>
      </c>
      <c r="X60" s="12" t="str">
        <f t="array" ref="X60">SUM((G=X$8)*(P=$B60))&amp;" - "&amp;SUM((G=$B60)*(P=X$8))</f>
        <v>1 - 1</v>
      </c>
      <c r="Y60" s="12" t="str">
        <f t="array" ref="Y60">SUM((G=Y$8)*(P=$B60))&amp;" - "&amp;SUM((G=$B60)*(P=Y$8))</f>
        <v>0 - 0</v>
      </c>
      <c r="Z60" s="12" t="str">
        <f t="array" ref="Z60">SUM((G=Z$8)*(P=$B60))&amp;" - "&amp;SUM((G=$B60)*(P=Z$8))</f>
        <v>0 - 0</v>
      </c>
      <c r="AA60" s="12" t="str">
        <f t="array" ref="AA60">SUM((G=AA$8)*(P=$B60))&amp;" - "&amp;SUM((G=$B60)*(P=AA$8))</f>
        <v>0 - 0</v>
      </c>
      <c r="AB60" s="12" t="str">
        <f t="array" ref="AB60">SUM((G=AB$8)*(P=$B60))&amp;" - "&amp;SUM((G=$B60)*(P=AB$8))</f>
        <v>1 - 0</v>
      </c>
      <c r="AC60" s="12" t="str">
        <f t="array" ref="AC60">SUM((G=AC$8)*(P=$B60))&amp;" - "&amp;SUM((G=$B60)*(P=AC$8))</f>
        <v>0 - 0</v>
      </c>
      <c r="AD60" s="12" t="str">
        <f t="array" ref="AD60">SUM((G=AD$8)*(P=$B60))&amp;" - "&amp;SUM((G=$B60)*(P=AD$8))</f>
        <v>0 - 0</v>
      </c>
      <c r="AE60" s="12" t="str">
        <f t="array" ref="AE60">SUM((G=AE$8)*(P=$B60))&amp;" - "&amp;SUM((G=$B60)*(P=AE$8))</f>
        <v>0 - 0</v>
      </c>
      <c r="AF60" s="12" t="str">
        <f t="array" ref="AF60">SUM((G=AF$8)*(P=$B60))&amp;" - "&amp;SUM((G=$B60)*(P=AF$8))</f>
        <v>0 - 0</v>
      </c>
      <c r="AG60" s="12" t="str">
        <f t="array" ref="AG60">SUM((G=AG$8)*(P=$B60))&amp;" - "&amp;SUM((G=$B60)*(P=AG$8))</f>
        <v>0 - 0</v>
      </c>
      <c r="AH60" s="12" t="str">
        <f t="array" ref="AH60">SUM((G=AH$8)*(P=$B60))&amp;" - "&amp;SUM((G=$B60)*(P=AH$8))</f>
        <v>0 - 0</v>
      </c>
      <c r="AI60" s="12" t="str">
        <f t="array" ref="AI60">SUM((G=AI$8)*(P=$B60))&amp;" - "&amp;SUM((G=$B60)*(P=AI$8))</f>
        <v>0 - 0</v>
      </c>
      <c r="AJ60" s="12" t="str">
        <f t="array" ref="AJ60">SUM((G=AJ$8)*(P=$B60))&amp;" - "&amp;SUM((G=$B60)*(P=AJ$8))</f>
        <v>0 - 0</v>
      </c>
      <c r="AK60" s="12" t="str">
        <f t="array" ref="AK60">SUM((G=AK$8)*(P=$B60))&amp;" - "&amp;SUM((G=$B60)*(P=AK$8))</f>
        <v>0 - 0</v>
      </c>
      <c r="AL60" s="12" t="str">
        <f t="array" ref="AL60">SUM((G=AL$8)*(P=$B60))&amp;" - "&amp;SUM((G=$B60)*(P=AL$8))</f>
        <v>0 - 0</v>
      </c>
      <c r="AM60" s="12" t="str">
        <f t="array" ref="AM60">SUM((G=AM$8)*(P=$B60))&amp;" - "&amp;SUM((G=$B60)*(P=AM$8))</f>
        <v>0 - 0</v>
      </c>
      <c r="AN60" s="12" t="str">
        <f t="array" ref="AN60">SUM((G=AN$8)*(P=$B60))&amp;" - "&amp;SUM((G=$B60)*(P=AN$8))</f>
        <v>0 - 0</v>
      </c>
      <c r="AO60" s="12" t="str">
        <f t="array" ref="AO60">SUM((G=AO$8)*(P=$B60))&amp;" - "&amp;SUM((G=$B60)*(P=AO$8))</f>
        <v>0 - 0</v>
      </c>
      <c r="AP60" s="12" t="str">
        <f t="array" ref="AP60">SUM((G=AP$8)*(P=$B60))&amp;" - "&amp;SUM((G=$B60)*(P=AP$8))</f>
        <v>0 - 0</v>
      </c>
      <c r="AQ60" s="12" t="str">
        <f t="array" ref="AQ60">SUM((G=AQ$8)*(P=$B60))&amp;" - "&amp;SUM((G=$B60)*(P=AQ$8))</f>
        <v>0 - 0</v>
      </c>
      <c r="AR60" s="12" t="str">
        <f t="array" ref="AR60">SUM((G=AR$8)*(P=$B60))&amp;" - "&amp;SUM((G=$B60)*(P=AR$8))</f>
        <v>0 - 0</v>
      </c>
      <c r="AS60" s="12" t="str">
        <f t="array" ref="AS60">SUM((G=AS$8)*(P=$B60))&amp;" - "&amp;SUM((G=$B60)*(P=AS$8))</f>
        <v>0 - 0</v>
      </c>
      <c r="AT60" s="12" t="str">
        <f t="array" ref="AT60">SUM((G=AT$8)*(P=$B60))&amp;" - "&amp;SUM((G=$B60)*(P=AT$8))</f>
        <v>0 - 1</v>
      </c>
      <c r="AU60" s="12" t="str">
        <f t="array" ref="AU60">SUM((G=AU$8)*(P=$B60))&amp;" - "&amp;SUM((G=$B60)*(P=AU$8))</f>
        <v>0 - 0</v>
      </c>
      <c r="AV60" s="12" t="str">
        <f t="array" ref="AV60">SUM((G=AV$8)*(P=$B60))&amp;" - "&amp;SUM((G=$B60)*(P=AV$8))</f>
        <v>0 - 0</v>
      </c>
      <c r="AW60" s="12" t="str">
        <f t="array" ref="AW60">SUM((G=AW$8)*(P=$B60))&amp;" - "&amp;SUM((G=$B60)*(P=AW$8))</f>
        <v>0 - 0</v>
      </c>
      <c r="AX60" s="12" t="str">
        <f t="array" ref="AX60">SUM((G=AX$8)*(P=$B60))&amp;" - "&amp;SUM((G=$B60)*(P=AX$8))</f>
        <v>0 - 3</v>
      </c>
      <c r="AY60" s="12" t="str">
        <f t="array" ref="AY60">SUM((G=AY$8)*(P=$B60))&amp;" - "&amp;SUM((G=$B60)*(P=AY$8))</f>
        <v>0 - 0</v>
      </c>
      <c r="AZ60" s="12" t="str">
        <f t="array" ref="AZ60">SUM((G=AZ$8)*(P=$B60))&amp;" - "&amp;SUM((G=$B60)*(P=AZ$8))</f>
        <v>1 - 0</v>
      </c>
      <c r="BA60" s="12" t="str">
        <f t="array" ref="BA60">SUM((G=BA$8)*(P=$B60))&amp;" - "&amp;SUM((G=$B60)*(P=BA$8))</f>
        <v>0 - 1</v>
      </c>
      <c r="BB60" s="12" t="str">
        <f t="array" ref="BB60">SUM((G=BB$8)*(P=$B60))&amp;" - "&amp;SUM((G=$B60)*(P=BB$8))</f>
        <v>0 - 0</v>
      </c>
      <c r="BC60" s="12" t="str">
        <f t="array" ref="BC60">SUM((G=BC$8)*(P=$B60))&amp;" - "&amp;SUM((G=$B60)*(P=BC$8))</f>
        <v>0 - 0</v>
      </c>
      <c r="BD60" s="12" t="str">
        <f t="array" ref="BD60">SUM((G=BD$8)*(P=$B60))&amp;" - "&amp;SUM((G=$B60)*(P=BD$8))</f>
        <v>0 - 0</v>
      </c>
      <c r="BE60" s="12" t="str">
        <f t="array" ref="BE60">SUM((G=BE$8)*(P=$B60))&amp;" - "&amp;SUM((G=$B60)*(P=BE$8))</f>
        <v>0 - 0</v>
      </c>
      <c r="BF60" s="12" t="str">
        <f t="array" ref="BF60">SUM((G=BF$8)*(P=$B60))&amp;" - "&amp;SUM((G=$B60)*(P=BF$8))</f>
        <v>0 - 0</v>
      </c>
      <c r="BG60" s="12" t="str">
        <f t="array" ref="BG60">SUM((G=BG$8)*(P=$B60))&amp;" - "&amp;SUM((G=$B60)*(P=BG$8))</f>
        <v>0 - 0</v>
      </c>
      <c r="BH60" s="25" t="str">
        <f t="array" ref="BH60">SUM((G=BH$8)*(P=$B60))&amp;" - "&amp;SUM((G=$B60)*(P=BH$8))</f>
        <v>0 - 0</v>
      </c>
      <c r="BI60" s="25" t="str">
        <f t="array" ref="BI60">SUM((G=BI$8)*(P=$B60))&amp;" - "&amp;SUM((G=$B60)*(P=BI$8))</f>
        <v>0 - 0</v>
      </c>
      <c r="BJ60" s="21" t="str">
        <f t="shared" si="1"/>
        <v>ROMAIN</v>
      </c>
      <c r="BK60" s="16"/>
    </row>
    <row r="61" spans="2:63" ht="11.1" customHeight="1" x14ac:dyDescent="0.2">
      <c r="B61" s="22" t="s">
        <v>194</v>
      </c>
      <c r="C61" s="13" t="str">
        <f t="array" ref="C61">SUM((G=C$8)*(P=$B61))&amp;" - "&amp;SUM((G=$B61)*(P=C$8))</f>
        <v>0 - 0</v>
      </c>
      <c r="D61" s="35" t="str">
        <f t="array" ref="D61">SUM((G=D$8)*(P=$B61))&amp;" - "&amp;SUM((G=$B61)*(P=D$8))</f>
        <v>0 - 0</v>
      </c>
      <c r="E61" s="35" t="str">
        <f t="array" ref="E61">SUM((G=E$8)*(P=$B61))&amp;" - "&amp;SUM((G=$B61)*(P=E$8))</f>
        <v>0 - 0</v>
      </c>
      <c r="F61" s="12" t="str">
        <f t="array" ref="F61">SUM((G=F$8)*(P=$B61))&amp;" - "&amp;SUM((G=$B61)*(P=F$8))</f>
        <v>0 - 0</v>
      </c>
      <c r="G61" s="12" t="str">
        <f t="array" ref="G61">SUM((G=G$8)*(P=$B61))&amp;" - "&amp;SUM((G=$B61)*(P=G$8))</f>
        <v>0 - 0</v>
      </c>
      <c r="H61" s="12" t="str">
        <f t="array" ref="H61">SUM((G=H$8)*(P=$B61))&amp;" - "&amp;SUM((G=$B61)*(P=H$8))</f>
        <v>0 - 0</v>
      </c>
      <c r="I61" s="12" t="str">
        <f t="array" ref="I61">SUM((G=I$8)*(P=$B61))&amp;" - "&amp;SUM((G=$B61)*(P=I$8))</f>
        <v>0 - 0</v>
      </c>
      <c r="J61" s="12" t="str">
        <f t="array" ref="J61">SUM((G=J$8)*(P=$B61))&amp;" - "&amp;SUM((G=$B61)*(P=J$8))</f>
        <v>0 - 0</v>
      </c>
      <c r="K61" s="12" t="str">
        <f t="array" ref="K61">SUM((G=K$8)*(P=$B61))&amp;" - "&amp;SUM((G=$B61)*(P=K$8))</f>
        <v>0 - 0</v>
      </c>
      <c r="L61" s="12" t="str">
        <f t="array" ref="L61">SUM((G=L$8)*(P=$B61))&amp;" - "&amp;SUM((G=$B61)*(P=L$8))</f>
        <v>0 - 0</v>
      </c>
      <c r="M61" s="12" t="str">
        <f t="array" ref="M61">SUM((G=M$8)*(P=$B61))&amp;" - "&amp;SUM((G=$B61)*(P=M$8))</f>
        <v>0 - 0</v>
      </c>
      <c r="N61" s="12" t="str">
        <f t="array" ref="N61">SUM((G=N$8)*(P=$B61))&amp;" - "&amp;SUM((G=$B61)*(P=N$8))</f>
        <v>0 - 0</v>
      </c>
      <c r="O61" s="12" t="str">
        <f t="array" ref="O61">SUM((G=O$8)*(P=$B61))&amp;" - "&amp;SUM((G=$B61)*(P=O$8))</f>
        <v>0 - 0</v>
      </c>
      <c r="P61" s="12" t="str">
        <f t="array" ref="P61">SUM((G=P$8)*(P=$B61))&amp;" - "&amp;SUM((G=$B61)*(P=P$8))</f>
        <v>0 - 0</v>
      </c>
      <c r="Q61" s="12" t="str">
        <f t="array" ref="Q61">SUM((G=Q$8)*(P=$B61))&amp;" - "&amp;SUM((G=$B61)*(P=Q$8))</f>
        <v>0 - 0</v>
      </c>
      <c r="R61" s="12" t="str">
        <f t="array" ref="R61">SUM((G=R$8)*(P=$B61))&amp;" - "&amp;SUM((G=$B61)*(P=R$8))</f>
        <v>0 - 0</v>
      </c>
      <c r="S61" s="12" t="str">
        <f t="array" ref="S61">SUM((G=S$8)*(P=$B61))&amp;" - "&amp;SUM((G=$B61)*(P=S$8))</f>
        <v>0 - 0</v>
      </c>
      <c r="T61" s="12" t="str">
        <f t="array" ref="T61">SUM((G=T$8)*(P=$B61))&amp;" - "&amp;SUM((G=$B61)*(P=T$8))</f>
        <v>0 - 0</v>
      </c>
      <c r="U61" s="12" t="str">
        <f t="array" ref="U61">SUM((G=U$8)*(P=$B61))&amp;" - "&amp;SUM((G=$B61)*(P=U$8))</f>
        <v>0 - 0</v>
      </c>
      <c r="V61" s="12" t="str">
        <f t="array" ref="V61">SUM((G=V$8)*(P=$B61))&amp;" - "&amp;SUM((G=$B61)*(P=V$8))</f>
        <v>0 - 0</v>
      </c>
      <c r="W61" s="12" t="str">
        <f t="array" ref="W61">SUM((G=W$8)*(P=$B61))&amp;" - "&amp;SUM((G=$B61)*(P=W$8))</f>
        <v>0 - 0</v>
      </c>
      <c r="X61" s="12" t="str">
        <f t="array" ref="X61">SUM((G=X$8)*(P=$B61))&amp;" - "&amp;SUM((G=$B61)*(P=X$8))</f>
        <v>0 - 0</v>
      </c>
      <c r="Y61" s="12" t="str">
        <f t="array" ref="Y61">SUM((G=Y$8)*(P=$B61))&amp;" - "&amp;SUM((G=$B61)*(P=Y$8))</f>
        <v>0 - 0</v>
      </c>
      <c r="Z61" s="12" t="str">
        <f t="array" ref="Z61">SUM((G=Z$8)*(P=$B61))&amp;" - "&amp;SUM((G=$B61)*(P=Z$8))</f>
        <v>0 - 0</v>
      </c>
      <c r="AA61" s="12" t="str">
        <f t="array" ref="AA61">SUM((G=AA$8)*(P=$B61))&amp;" - "&amp;SUM((G=$B61)*(P=AA$8))</f>
        <v>0 - 0</v>
      </c>
      <c r="AB61" s="12" t="str">
        <f t="array" ref="AB61">SUM((G=AB$8)*(P=$B61))&amp;" - "&amp;SUM((G=$B61)*(P=AB$8))</f>
        <v>0 - 0</v>
      </c>
      <c r="AC61" s="12" t="str">
        <f t="array" ref="AC61">SUM((G=AC$8)*(P=$B61))&amp;" - "&amp;SUM((G=$B61)*(P=AC$8))</f>
        <v>0 - 0</v>
      </c>
      <c r="AD61" s="12" t="str">
        <f t="array" ref="AD61">SUM((G=AD$8)*(P=$B61))&amp;" - "&amp;SUM((G=$B61)*(P=AD$8))</f>
        <v>0 - 0</v>
      </c>
      <c r="AE61" s="12" t="str">
        <f t="array" ref="AE61">SUM((G=AE$8)*(P=$B61))&amp;" - "&amp;SUM((G=$B61)*(P=AE$8))</f>
        <v>0 - 0</v>
      </c>
      <c r="AF61" s="12" t="str">
        <f t="array" ref="AF61">SUM((G=AF$8)*(P=$B61))&amp;" - "&amp;SUM((G=$B61)*(P=AF$8))</f>
        <v>0 - 0</v>
      </c>
      <c r="AG61" s="12" t="str">
        <f t="array" ref="AG61">SUM((G=AG$8)*(P=$B61))&amp;" - "&amp;SUM((G=$B61)*(P=AG$8))</f>
        <v>0 - 0</v>
      </c>
      <c r="AH61" s="12" t="str">
        <f t="array" ref="AH61">SUM((G=AH$8)*(P=$B61))&amp;" - "&amp;SUM((G=$B61)*(P=AH$8))</f>
        <v>0 - 0</v>
      </c>
      <c r="AI61" s="12" t="str">
        <f t="array" ref="AI61">SUM((G=AI$8)*(P=$B61))&amp;" - "&amp;SUM((G=$B61)*(P=AI$8))</f>
        <v>0 - 0</v>
      </c>
      <c r="AJ61" s="12" t="str">
        <f t="array" ref="AJ61">SUM((G=AJ$8)*(P=$B61))&amp;" - "&amp;SUM((G=$B61)*(P=AJ$8))</f>
        <v>0 - 0</v>
      </c>
      <c r="AK61" s="12" t="str">
        <f t="array" ref="AK61">SUM((G=AK$8)*(P=$B61))&amp;" - "&amp;SUM((G=$B61)*(P=AK$8))</f>
        <v>0 - 0</v>
      </c>
      <c r="AL61" s="12" t="str">
        <f t="array" ref="AL61">SUM((G=AL$8)*(P=$B61))&amp;" - "&amp;SUM((G=$B61)*(P=AL$8))</f>
        <v>0 - 0</v>
      </c>
      <c r="AM61" s="12" t="str">
        <f t="array" ref="AM61">SUM((G=AM$8)*(P=$B61))&amp;" - "&amp;SUM((G=$B61)*(P=AM$8))</f>
        <v>0 - 0</v>
      </c>
      <c r="AN61" s="12" t="str">
        <f t="array" ref="AN61">SUM((G=AN$8)*(P=$B61))&amp;" - "&amp;SUM((G=$B61)*(P=AN$8))</f>
        <v>0 - 0</v>
      </c>
      <c r="AO61" s="12" t="str">
        <f t="array" ref="AO61">SUM((G=AO$8)*(P=$B61))&amp;" - "&amp;SUM((G=$B61)*(P=AO$8))</f>
        <v>0 - 0</v>
      </c>
      <c r="AP61" s="12" t="str">
        <f t="array" ref="AP61">SUM((G=AP$8)*(P=$B61))&amp;" - "&amp;SUM((G=$B61)*(P=AP$8))</f>
        <v>0 - 0</v>
      </c>
      <c r="AQ61" s="12" t="str">
        <f t="array" ref="AQ61">SUM((G=AQ$8)*(P=$B61))&amp;" - "&amp;SUM((G=$B61)*(P=AQ$8))</f>
        <v>0 - 0</v>
      </c>
      <c r="AR61" s="12" t="str">
        <f t="array" ref="AR61">SUM((G=AR$8)*(P=$B61))&amp;" - "&amp;SUM((G=$B61)*(P=AR$8))</f>
        <v>0 - 0</v>
      </c>
      <c r="AS61" s="12" t="str">
        <f t="array" ref="AS61">SUM((G=AS$8)*(P=$B61))&amp;" - "&amp;SUM((G=$B61)*(P=AS$8))</f>
        <v>1 - 0</v>
      </c>
      <c r="AT61" s="12" t="str">
        <f t="array" ref="AT61">SUM((G=AT$8)*(P=$B61))&amp;" - "&amp;SUM((G=$B61)*(P=AT$8))</f>
        <v>0 - 0</v>
      </c>
      <c r="AU61" s="12" t="str">
        <f t="array" ref="AU61">SUM((G=AU$8)*(P=$B61))&amp;" - "&amp;SUM((G=$B61)*(P=AU$8))</f>
        <v>0 - 0</v>
      </c>
      <c r="AV61" s="12" t="str">
        <f t="array" ref="AV61">SUM((G=AV$8)*(P=$B61))&amp;" - "&amp;SUM((G=$B61)*(P=AV$8))</f>
        <v>0 - 0</v>
      </c>
      <c r="AW61" s="12" t="str">
        <f t="array" ref="AW61">SUM((G=AW$8)*(P=$B61))&amp;" - "&amp;SUM((G=$B61)*(P=AW$8))</f>
        <v>0 - 0</v>
      </c>
      <c r="AX61" s="12" t="str">
        <f t="array" ref="AX61">SUM((G=AX$8)*(P=$B61))&amp;" - "&amp;SUM((G=$B61)*(P=AX$8))</f>
        <v>0 - 0</v>
      </c>
      <c r="AY61" s="12" t="str">
        <f t="array" ref="AY61">SUM((G=AY$8)*(P=$B61))&amp;" - "&amp;SUM((G=$B61)*(P=AY$8))</f>
        <v>0 - 0</v>
      </c>
      <c r="AZ61" s="12" t="str">
        <f t="array" ref="AZ61">SUM((G=AZ$8)*(P=$B61))&amp;" - "&amp;SUM((G=$B61)*(P=AZ$8))</f>
        <v>0 - 0</v>
      </c>
      <c r="BA61" s="12" t="str">
        <f t="array" ref="BA61">SUM((G=BA$8)*(P=$B61))&amp;" - "&amp;SUM((G=$B61)*(P=BA$8))</f>
        <v>0 - 0</v>
      </c>
      <c r="BB61" s="12" t="str">
        <f t="array" ref="BB61">SUM((G=BB$8)*(P=$B61))&amp;" - "&amp;SUM((G=$B61)*(P=BB$8))</f>
        <v>0 - 0</v>
      </c>
      <c r="BC61" s="12" t="str">
        <f t="array" ref="BC61">SUM((G=BC$8)*(P=$B61))&amp;" - "&amp;SUM((G=$B61)*(P=BC$8))</f>
        <v>0 - 0</v>
      </c>
      <c r="BD61" s="12" t="str">
        <f t="array" ref="BD61">SUM((G=BD$8)*(P=$B61))&amp;" - "&amp;SUM((G=$B61)*(P=BD$8))</f>
        <v>0 - 0</v>
      </c>
      <c r="BE61" s="12" t="str">
        <f t="array" ref="BE61">SUM((G=BE$8)*(P=$B61))&amp;" - "&amp;SUM((G=$B61)*(P=BE$8))</f>
        <v>0 - 0</v>
      </c>
      <c r="BF61" s="12" t="str">
        <f t="array" ref="BF61">SUM((G=BF$8)*(P=$B61))&amp;" - "&amp;SUM((G=$B61)*(P=BF$8))</f>
        <v>0 - 0</v>
      </c>
      <c r="BG61" s="12" t="str">
        <f t="array" ref="BG61">SUM((G=BG$8)*(P=$B61))&amp;" - "&amp;SUM((G=$B61)*(P=BG$8))</f>
        <v>0 - 0</v>
      </c>
      <c r="BH61" s="25" t="str">
        <f t="array" ref="BH61">SUM((G=BH$8)*(P=$B61))&amp;" - "&amp;SUM((G=$B61)*(P=BH$8))</f>
        <v>0 - 0</v>
      </c>
      <c r="BI61" s="25" t="str">
        <f t="array" ref="BI61">SUM((G=BI$8)*(P=$B61))&amp;" - "&amp;SUM((G=$B61)*(P=BI$8))</f>
        <v>0 - 0</v>
      </c>
      <c r="BJ61" s="21" t="str">
        <f t="shared" si="1"/>
        <v>THOM</v>
      </c>
      <c r="BK61" s="16"/>
    </row>
    <row r="62" spans="2:63" ht="11.1" customHeight="1" x14ac:dyDescent="0.2">
      <c r="B62" s="22" t="s">
        <v>117</v>
      </c>
      <c r="C62" s="13" t="str">
        <f t="array" ref="C62">SUM((G=C$8)*(P=$B62))&amp;" - "&amp;SUM((G=$B62)*(P=C$8))</f>
        <v>0 - 0</v>
      </c>
      <c r="D62" s="35" t="str">
        <f t="array" ref="D62">SUM((G=D$8)*(P=$B62))&amp;" - "&amp;SUM((G=$B62)*(P=D$8))</f>
        <v>0 - 0</v>
      </c>
      <c r="E62" s="35" t="str">
        <f t="array" ref="E62">SUM((G=E$8)*(P=$B62))&amp;" - "&amp;SUM((G=$B62)*(P=E$8))</f>
        <v>0 - 0</v>
      </c>
      <c r="F62" s="12" t="str">
        <f t="array" ref="F62">SUM((G=F$8)*(P=$B62))&amp;" - "&amp;SUM((G=$B62)*(P=F$8))</f>
        <v>0 - 0</v>
      </c>
      <c r="G62" s="12" t="str">
        <f t="array" ref="G62">SUM((G=G$8)*(P=$B62))&amp;" - "&amp;SUM((G=$B62)*(P=G$8))</f>
        <v>0 - 0</v>
      </c>
      <c r="H62" s="12" t="str">
        <f t="array" ref="H62">SUM((G=H$8)*(P=$B62))&amp;" - "&amp;SUM((G=$B62)*(P=H$8))</f>
        <v>0 - 0</v>
      </c>
      <c r="I62" s="12" t="str">
        <f t="array" ref="I62">SUM((G=I$8)*(P=$B62))&amp;" - "&amp;SUM((G=$B62)*(P=I$8))</f>
        <v>0 - 0</v>
      </c>
      <c r="J62" s="12" t="str">
        <f t="array" ref="J62">SUM((G=J$8)*(P=$B62))&amp;" - "&amp;SUM((G=$B62)*(P=J$8))</f>
        <v>0 - 0</v>
      </c>
      <c r="K62" s="12" t="str">
        <f t="array" ref="K62">SUM((G=K$8)*(P=$B62))&amp;" - "&amp;SUM((G=$B62)*(P=K$8))</f>
        <v>0 - 0</v>
      </c>
      <c r="L62" s="12" t="str">
        <f t="array" ref="L62">SUM((G=L$8)*(P=$B62))&amp;" - "&amp;SUM((G=$B62)*(P=L$8))</f>
        <v>1 - 1</v>
      </c>
      <c r="M62" s="12" t="str">
        <f t="array" ref="M62">SUM((G=M$8)*(P=$B62))&amp;" - "&amp;SUM((G=$B62)*(P=M$8))</f>
        <v>1 - 0</v>
      </c>
      <c r="N62" s="12" t="str">
        <f t="array" ref="N62">SUM((G=N$8)*(P=$B62))&amp;" - "&amp;SUM((G=$B62)*(P=N$8))</f>
        <v>1 - 0</v>
      </c>
      <c r="O62" s="12" t="str">
        <f t="array" ref="O62">SUM((G=O$8)*(P=$B62))&amp;" - "&amp;SUM((G=$B62)*(P=O$8))</f>
        <v>0 - 0</v>
      </c>
      <c r="P62" s="12" t="str">
        <f t="array" ref="P62">SUM((G=P$8)*(P=$B62))&amp;" - "&amp;SUM((G=$B62)*(P=P$8))</f>
        <v>0 - 0</v>
      </c>
      <c r="Q62" s="12" t="str">
        <f t="array" ref="Q62">SUM((G=Q$8)*(P=$B62))&amp;" - "&amp;SUM((G=$B62)*(P=Q$8))</f>
        <v>0 - 0</v>
      </c>
      <c r="R62" s="12" t="str">
        <f t="array" ref="R62">SUM((G=R$8)*(P=$B62))&amp;" - "&amp;SUM((G=$B62)*(P=R$8))</f>
        <v>0 - 0</v>
      </c>
      <c r="S62" s="12" t="str">
        <f t="array" ref="S62">SUM((G=S$8)*(P=$B62))&amp;" - "&amp;SUM((G=$B62)*(P=S$8))</f>
        <v>0 - 0</v>
      </c>
      <c r="T62" s="12" t="str">
        <f t="array" ref="T62">SUM((G=T$8)*(P=$B62))&amp;" - "&amp;SUM((G=$B62)*(P=T$8))</f>
        <v>0 - 0</v>
      </c>
      <c r="U62" s="12" t="str">
        <f t="array" ref="U62">SUM((G=U$8)*(P=$B62))&amp;" - "&amp;SUM((G=$B62)*(P=U$8))</f>
        <v>2 - 1</v>
      </c>
      <c r="V62" s="12" t="str">
        <f t="array" ref="V62">SUM((G=V$8)*(P=$B62))&amp;" - "&amp;SUM((G=$B62)*(P=V$8))</f>
        <v>0 - 0</v>
      </c>
      <c r="W62" s="12" t="str">
        <f t="array" ref="W62">SUM((G=W$8)*(P=$B62))&amp;" - "&amp;SUM((G=$B62)*(P=W$8))</f>
        <v>0 - 0</v>
      </c>
      <c r="X62" s="12" t="str">
        <f t="array" ref="X62">SUM((G=X$8)*(P=$B62))&amp;" - "&amp;SUM((G=$B62)*(P=X$8))</f>
        <v>0 - 1</v>
      </c>
      <c r="Y62" s="12" t="str">
        <f t="array" ref="Y62">SUM((G=Y$8)*(P=$B62))&amp;" - "&amp;SUM((G=$B62)*(P=Y$8))</f>
        <v>0 - 0</v>
      </c>
      <c r="Z62" s="12" t="str">
        <f t="array" ref="Z62">SUM((G=Z$8)*(P=$B62))&amp;" - "&amp;SUM((G=$B62)*(P=Z$8))</f>
        <v>0 - 0</v>
      </c>
      <c r="AA62" s="12" t="str">
        <f t="array" ref="AA62">SUM((G=AA$8)*(P=$B62))&amp;" - "&amp;SUM((G=$B62)*(P=AA$8))</f>
        <v>0 - 1</v>
      </c>
      <c r="AB62" s="12" t="str">
        <f t="array" ref="AB62">SUM((G=AB$8)*(P=$B62))&amp;" - "&amp;SUM((G=$B62)*(P=AB$8))</f>
        <v>1 - 0</v>
      </c>
      <c r="AC62" s="12" t="str">
        <f t="array" ref="AC62">SUM((G=AC$8)*(P=$B62))&amp;" - "&amp;SUM((G=$B62)*(P=AC$8))</f>
        <v>0 - 0</v>
      </c>
      <c r="AD62" s="12" t="str">
        <f t="array" ref="AD62">SUM((G=AD$8)*(P=$B62))&amp;" - "&amp;SUM((G=$B62)*(P=AD$8))</f>
        <v>0 - 0</v>
      </c>
      <c r="AE62" s="12" t="str">
        <f t="array" ref="AE62">SUM((G=AE$8)*(P=$B62))&amp;" - "&amp;SUM((G=$B62)*(P=AE$8))</f>
        <v>0 - 0</v>
      </c>
      <c r="AF62" s="12" t="str">
        <f t="array" ref="AF62">SUM((G=AF$8)*(P=$B62))&amp;" - "&amp;SUM((G=$B62)*(P=AF$8))</f>
        <v>0 - 0</v>
      </c>
      <c r="AG62" s="12" t="str">
        <f t="array" ref="AG62">SUM((G=AG$8)*(P=$B62))&amp;" - "&amp;SUM((G=$B62)*(P=AG$8))</f>
        <v>0 - 0</v>
      </c>
      <c r="AH62" s="12" t="str">
        <f t="array" ref="AH62">SUM((G=AH$8)*(P=$B62))&amp;" - "&amp;SUM((G=$B62)*(P=AH$8))</f>
        <v>0 - 0</v>
      </c>
      <c r="AI62" s="12" t="str">
        <f t="array" ref="AI62">SUM((G=AI$8)*(P=$B62))&amp;" - "&amp;SUM((G=$B62)*(P=AI$8))</f>
        <v>0 - 0</v>
      </c>
      <c r="AJ62" s="12" t="str">
        <f t="array" ref="AJ62">SUM((G=AJ$8)*(P=$B62))&amp;" - "&amp;SUM((G=$B62)*(P=AJ$8))</f>
        <v>0 - 1</v>
      </c>
      <c r="AK62" s="12" t="str">
        <f t="array" ref="AK62">SUM((G=AK$8)*(P=$B62))&amp;" - "&amp;SUM((G=$B62)*(P=AK$8))</f>
        <v>0 - 2</v>
      </c>
      <c r="AL62" s="12" t="str">
        <f t="array" ref="AL62">SUM((G=AL$8)*(P=$B62))&amp;" - "&amp;SUM((G=$B62)*(P=AL$8))</f>
        <v>1 - 0</v>
      </c>
      <c r="AM62" s="12" t="str">
        <f t="array" ref="AM62">SUM((G=AM$8)*(P=$B62))&amp;" - "&amp;SUM((G=$B62)*(P=AM$8))</f>
        <v>0 - 0</v>
      </c>
      <c r="AN62" s="12" t="str">
        <f t="array" ref="AN62">SUM((G=AN$8)*(P=$B62))&amp;" - "&amp;SUM((G=$B62)*(P=AN$8))</f>
        <v>0 - 0</v>
      </c>
      <c r="AO62" s="12" t="str">
        <f t="array" ref="AO62">SUM((G=AO$8)*(P=$B62))&amp;" - "&amp;SUM((G=$B62)*(P=AO$8))</f>
        <v>0 - 0</v>
      </c>
      <c r="AP62" s="12" t="str">
        <f t="array" ref="AP62">SUM((G=AP$8)*(P=$B62))&amp;" - "&amp;SUM((G=$B62)*(P=AP$8))</f>
        <v>0 - 0</v>
      </c>
      <c r="AQ62" s="12" t="str">
        <f t="array" ref="AQ62">SUM((G=AQ$8)*(P=$B62))&amp;" - "&amp;SUM((G=$B62)*(P=AQ$8))</f>
        <v>0 - 0</v>
      </c>
      <c r="AR62" s="12" t="str">
        <f t="array" ref="AR62">SUM((G=AR$8)*(P=$B62))&amp;" - "&amp;SUM((G=$B62)*(P=AR$8))</f>
        <v>0 - 0</v>
      </c>
      <c r="AS62" s="12" t="str">
        <f t="array" ref="AS62">SUM((G=AS$8)*(P=$B62))&amp;" - "&amp;SUM((G=$B62)*(P=AS$8))</f>
        <v>0 - 0</v>
      </c>
      <c r="AT62" s="12" t="str">
        <f t="array" ref="AT62">SUM((G=AT$8)*(P=$B62))&amp;" - "&amp;SUM((G=$B62)*(P=AT$8))</f>
        <v>0 - 0</v>
      </c>
      <c r="AU62" s="12" t="str">
        <f t="array" ref="AU62">SUM((G=AU$8)*(P=$B62))&amp;" - "&amp;SUM((G=$B62)*(P=AU$8))</f>
        <v>0 - 0</v>
      </c>
      <c r="AV62" s="12" t="str">
        <f t="array" ref="AV62">SUM((G=AV$8)*(P=$B62))&amp;" - "&amp;SUM((G=$B62)*(P=AV$8))</f>
        <v>0 - 0</v>
      </c>
      <c r="AW62" s="12" t="str">
        <f t="array" ref="AW62">SUM((G=AW$8)*(P=$B62))&amp;" - "&amp;SUM((G=$B62)*(P=AW$8))</f>
        <v>0 - 0</v>
      </c>
      <c r="AX62" s="12" t="str">
        <f t="array" ref="AX62">SUM((G=AX$8)*(P=$B62))&amp;" - "&amp;SUM((G=$B62)*(P=AX$8))</f>
        <v>1 - 1</v>
      </c>
      <c r="AY62" s="12" t="str">
        <f t="array" ref="AY62">SUM((G=AY$8)*(P=$B62))&amp;" - "&amp;SUM((G=$B62)*(P=AY$8))</f>
        <v>0 - 0</v>
      </c>
      <c r="AZ62" s="12" t="str">
        <f t="array" ref="AZ62">SUM((G=AZ$8)*(P=$B62))&amp;" - "&amp;SUM((G=$B62)*(P=AZ$8))</f>
        <v>0 - 0</v>
      </c>
      <c r="BA62" s="12" t="str">
        <f t="array" ref="BA62">SUM((G=BA$8)*(P=$B62))&amp;" - "&amp;SUM((G=$B62)*(P=BA$8))</f>
        <v>1 - 0</v>
      </c>
      <c r="BB62" s="12" t="str">
        <f t="array" ref="BB62">SUM((G=BB$8)*(P=$B62))&amp;" - "&amp;SUM((G=$B62)*(P=BB$8))</f>
        <v>0 - 0</v>
      </c>
      <c r="BC62" s="12" t="str">
        <f t="array" ref="BC62">SUM((G=BC$8)*(P=$B62))&amp;" - "&amp;SUM((G=$B62)*(P=BC$8))</f>
        <v>0 - 0</v>
      </c>
      <c r="BD62" s="12" t="str">
        <f t="array" ref="BD62">SUM((G=BD$8)*(P=$B62))&amp;" - "&amp;SUM((G=$B62)*(P=BD$8))</f>
        <v>0 - 0</v>
      </c>
      <c r="BE62" s="12" t="str">
        <f t="array" ref="BE62">SUM((G=BE$8)*(P=$B62))&amp;" - "&amp;SUM((G=$B62)*(P=BE$8))</f>
        <v>0 - 0</v>
      </c>
      <c r="BF62" s="12" t="str">
        <f t="array" ref="BF62">SUM((G=BF$8)*(P=$B62))&amp;" - "&amp;SUM((G=$B62)*(P=BF$8))</f>
        <v>0 - 1</v>
      </c>
      <c r="BG62" s="12" t="str">
        <f t="array" ref="BG62">SUM((G=BG$8)*(P=$B62))&amp;" - "&amp;SUM((G=$B62)*(P=BG$8))</f>
        <v>0 - 0</v>
      </c>
      <c r="BH62" s="25" t="str">
        <f t="array" ref="BH62">SUM((G=BH$8)*(P=$B62))&amp;" - "&amp;SUM((G=$B62)*(P=BH$8))</f>
        <v>0 - 0</v>
      </c>
      <c r="BI62" s="25" t="str">
        <f t="array" ref="BI62">SUM((G=BI$8)*(P=$B62))&amp;" - "&amp;SUM((G=$B62)*(P=BI$8))</f>
        <v>0 - 0</v>
      </c>
      <c r="BJ62" s="21" t="str">
        <f t="shared" si="1"/>
        <v>THOMAS J.</v>
      </c>
      <c r="BK62" s="16"/>
    </row>
    <row r="63" spans="2:63" ht="11.1" customHeight="1" x14ac:dyDescent="0.2">
      <c r="B63" s="22" t="s">
        <v>178</v>
      </c>
      <c r="C63" s="13" t="str">
        <f t="array" ref="C63">SUM((G=C$8)*(P=$B63))&amp;" - "&amp;SUM((G=$B63)*(P=C$8))</f>
        <v>0 - 0</v>
      </c>
      <c r="D63" s="35" t="str">
        <f t="array" ref="D63">SUM((G=D$8)*(P=$B63))&amp;" - "&amp;SUM((G=$B63)*(P=D$8))</f>
        <v>0 - 0</v>
      </c>
      <c r="E63" s="35" t="str">
        <f t="array" ref="E63">SUM((G=E$8)*(P=$B63))&amp;" - "&amp;SUM((G=$B63)*(P=E$8))</f>
        <v>0 - 0</v>
      </c>
      <c r="F63" s="12" t="str">
        <f t="array" ref="F63">SUM((G=F$8)*(P=$B63))&amp;" - "&amp;SUM((G=$B63)*(P=F$8))</f>
        <v>0 - 0</v>
      </c>
      <c r="G63" s="12" t="str">
        <f t="array" ref="G63">SUM((G=G$8)*(P=$B63))&amp;" - "&amp;SUM((G=$B63)*(P=G$8))</f>
        <v>0 - 0</v>
      </c>
      <c r="H63" s="12" t="str">
        <f t="array" ref="H63">SUM((G=H$8)*(P=$B63))&amp;" - "&amp;SUM((G=$B63)*(P=H$8))</f>
        <v>0 - 0</v>
      </c>
      <c r="I63" s="12" t="str">
        <f t="array" ref="I63">SUM((G=I$8)*(P=$B63))&amp;" - "&amp;SUM((G=$B63)*(P=I$8))</f>
        <v>0 - 0</v>
      </c>
      <c r="J63" s="12" t="str">
        <f t="array" ref="J63">SUM((G=J$8)*(P=$B63))&amp;" - "&amp;SUM((G=$B63)*(P=J$8))</f>
        <v>0 - 0</v>
      </c>
      <c r="K63" s="12" t="str">
        <f t="array" ref="K63">SUM((G=K$8)*(P=$B63))&amp;" - "&amp;SUM((G=$B63)*(P=K$8))</f>
        <v>0 - 0</v>
      </c>
      <c r="L63" s="12" t="str">
        <f t="array" ref="L63">SUM((G=L$8)*(P=$B63))&amp;" - "&amp;SUM((G=$B63)*(P=L$8))</f>
        <v>0 - 0</v>
      </c>
      <c r="M63" s="12" t="str">
        <f t="array" ref="M63">SUM((G=M$8)*(P=$B63))&amp;" - "&amp;SUM((G=$B63)*(P=M$8))</f>
        <v>0 - 0</v>
      </c>
      <c r="N63" s="12" t="str">
        <f t="array" ref="N63">SUM((G=N$8)*(P=$B63))&amp;" - "&amp;SUM((G=$B63)*(P=N$8))</f>
        <v>0 - 0</v>
      </c>
      <c r="O63" s="12" t="str">
        <f t="array" ref="O63">SUM((G=O$8)*(P=$B63))&amp;" - "&amp;SUM((G=$B63)*(P=O$8))</f>
        <v>0 - 0</v>
      </c>
      <c r="P63" s="12" t="str">
        <f t="array" ref="P63">SUM((G=P$8)*(P=$B63))&amp;" - "&amp;SUM((G=$B63)*(P=P$8))</f>
        <v>0 - 0</v>
      </c>
      <c r="Q63" s="12" t="str">
        <f t="array" ref="Q63">SUM((G=Q$8)*(P=$B63))&amp;" - "&amp;SUM((G=$B63)*(P=Q$8))</f>
        <v>0 - 0</v>
      </c>
      <c r="R63" s="12" t="str">
        <f t="array" ref="R63">SUM((G=R$8)*(P=$B63))&amp;" - "&amp;SUM((G=$B63)*(P=R$8))</f>
        <v>0 - 0</v>
      </c>
      <c r="S63" s="12" t="str">
        <f t="array" ref="S63">SUM((G=S$8)*(P=$B63))&amp;" - "&amp;SUM((G=$B63)*(P=S$8))</f>
        <v>0 - 0</v>
      </c>
      <c r="T63" s="12" t="str">
        <f t="array" ref="T63">SUM((G=T$8)*(P=$B63))&amp;" - "&amp;SUM((G=$B63)*(P=T$8))</f>
        <v>1 - 0</v>
      </c>
      <c r="U63" s="12" t="str">
        <f t="array" ref="U63">SUM((G=U$8)*(P=$B63))&amp;" - "&amp;SUM((G=$B63)*(P=U$8))</f>
        <v>0 - 0</v>
      </c>
      <c r="V63" s="12" t="str">
        <f t="array" ref="V63">SUM((G=V$8)*(P=$B63))&amp;" - "&amp;SUM((G=$B63)*(P=V$8))</f>
        <v>0 - 0</v>
      </c>
      <c r="W63" s="12" t="str">
        <f t="array" ref="W63">SUM((G=W$8)*(P=$B63))&amp;" - "&amp;SUM((G=$B63)*(P=W$8))</f>
        <v>0 - 0</v>
      </c>
      <c r="X63" s="12" t="str">
        <f t="array" ref="X63">SUM((G=X$8)*(P=$B63))&amp;" - "&amp;SUM((G=$B63)*(P=X$8))</f>
        <v>0 - 0</v>
      </c>
      <c r="Y63" s="12" t="str">
        <f t="array" ref="Y63">SUM((G=Y$8)*(P=$B63))&amp;" - "&amp;SUM((G=$B63)*(P=Y$8))</f>
        <v>0 - 0</v>
      </c>
      <c r="Z63" s="12" t="str">
        <f t="array" ref="Z63">SUM((G=Z$8)*(P=$B63))&amp;" - "&amp;SUM((G=$B63)*(P=Z$8))</f>
        <v>0 - 0</v>
      </c>
      <c r="AA63" s="12" t="str">
        <f t="array" ref="AA63">SUM((G=AA$8)*(P=$B63))&amp;" - "&amp;SUM((G=$B63)*(P=AA$8))</f>
        <v>0 - 0</v>
      </c>
      <c r="AB63" s="12" t="str">
        <f t="array" ref="AB63">SUM((G=AB$8)*(P=$B63))&amp;" - "&amp;SUM((G=$B63)*(P=AB$8))</f>
        <v>0 - 0</v>
      </c>
      <c r="AC63" s="12" t="str">
        <f t="array" ref="AC63">SUM((G=AC$8)*(P=$B63))&amp;" - "&amp;SUM((G=$B63)*(P=AC$8))</f>
        <v>0 - 0</v>
      </c>
      <c r="AD63" s="12" t="str">
        <f t="array" ref="AD63">SUM((G=AD$8)*(P=$B63))&amp;" - "&amp;SUM((G=$B63)*(P=AD$8))</f>
        <v>0 - 0</v>
      </c>
      <c r="AE63" s="12" t="str">
        <f t="array" ref="AE63">SUM((G=AE$8)*(P=$B63))&amp;" - "&amp;SUM((G=$B63)*(P=AE$8))</f>
        <v>0 - 0</v>
      </c>
      <c r="AF63" s="12" t="str">
        <f t="array" ref="AF63">SUM((G=AF$8)*(P=$B63))&amp;" - "&amp;SUM((G=$B63)*(P=AF$8))</f>
        <v>0 - 0</v>
      </c>
      <c r="AG63" s="12" t="str">
        <f t="array" ref="AG63">SUM((G=AG$8)*(P=$B63))&amp;" - "&amp;SUM((G=$B63)*(P=AG$8))</f>
        <v>0 - 0</v>
      </c>
      <c r="AH63" s="12" t="str">
        <f t="array" ref="AH63">SUM((G=AH$8)*(P=$B63))&amp;" - "&amp;SUM((G=$B63)*(P=AH$8))</f>
        <v>0 - 0</v>
      </c>
      <c r="AI63" s="12" t="str">
        <f t="array" ref="AI63">SUM((G=AI$8)*(P=$B63))&amp;" - "&amp;SUM((G=$B63)*(P=AI$8))</f>
        <v>0 - 0</v>
      </c>
      <c r="AJ63" s="12" t="str">
        <f t="array" ref="AJ63">SUM((G=AJ$8)*(P=$B63))&amp;" - "&amp;SUM((G=$B63)*(P=AJ$8))</f>
        <v>0 - 0</v>
      </c>
      <c r="AK63" s="12" t="str">
        <f t="array" ref="AK63">SUM((G=AK$8)*(P=$B63))&amp;" - "&amp;SUM((G=$B63)*(P=AK$8))</f>
        <v>0 - 0</v>
      </c>
      <c r="AL63" s="12" t="str">
        <f t="array" ref="AL63">SUM((G=AL$8)*(P=$B63))&amp;" - "&amp;SUM((G=$B63)*(P=AL$8))</f>
        <v>0 - 0</v>
      </c>
      <c r="AM63" s="12" t="str">
        <f t="array" ref="AM63">SUM((G=AM$8)*(P=$B63))&amp;" - "&amp;SUM((G=$B63)*(P=AM$8))</f>
        <v>0 - 0</v>
      </c>
      <c r="AN63" s="12" t="str">
        <f t="array" ref="AN63">SUM((G=AN$8)*(P=$B63))&amp;" - "&amp;SUM((G=$B63)*(P=AN$8))</f>
        <v>0 - 0</v>
      </c>
      <c r="AO63" s="12" t="str">
        <f t="array" ref="AO63">SUM((G=AO$8)*(P=$B63))&amp;" - "&amp;SUM((G=$B63)*(P=AO$8))</f>
        <v>0 - 0</v>
      </c>
      <c r="AP63" s="12" t="str">
        <f t="array" ref="AP63">SUM((G=AP$8)*(P=$B63))&amp;" - "&amp;SUM((G=$B63)*(P=AP$8))</f>
        <v>0 - 0</v>
      </c>
      <c r="AQ63" s="12" t="str">
        <f t="array" ref="AQ63">SUM((G=AQ$8)*(P=$B63))&amp;" - "&amp;SUM((G=$B63)*(P=AQ$8))</f>
        <v>0 - 0</v>
      </c>
      <c r="AR63" s="12" t="str">
        <f t="array" ref="AR63">SUM((G=AR$8)*(P=$B63))&amp;" - "&amp;SUM((G=$B63)*(P=AR$8))</f>
        <v>0 - 0</v>
      </c>
      <c r="AS63" s="12" t="str">
        <f t="array" ref="AS63">SUM((G=AS$8)*(P=$B63))&amp;" - "&amp;SUM((G=$B63)*(P=AS$8))</f>
        <v>0 - 0</v>
      </c>
      <c r="AT63" s="12" t="str">
        <f t="array" ref="AT63">SUM((G=AT$8)*(P=$B63))&amp;" - "&amp;SUM((G=$B63)*(P=AT$8))</f>
        <v>0 - 0</v>
      </c>
      <c r="AU63" s="12" t="str">
        <f t="array" ref="AU63">SUM((G=AU$8)*(P=$B63))&amp;" - "&amp;SUM((G=$B63)*(P=AU$8))</f>
        <v>0 - 0</v>
      </c>
      <c r="AV63" s="12" t="str">
        <f t="array" ref="AV63">SUM((G=AV$8)*(P=$B63))&amp;" - "&amp;SUM((G=$B63)*(P=AV$8))</f>
        <v>0 - 0</v>
      </c>
      <c r="AW63" s="12" t="str">
        <f t="array" ref="AW63">SUM((G=AW$8)*(P=$B63))&amp;" - "&amp;SUM((G=$B63)*(P=AW$8))</f>
        <v>0 - 0</v>
      </c>
      <c r="AX63" s="12" t="str">
        <f t="array" ref="AX63">SUM((G=AX$8)*(P=$B63))&amp;" - "&amp;SUM((G=$B63)*(P=AX$8))</f>
        <v>0 - 0</v>
      </c>
      <c r="AY63" s="12" t="str">
        <f t="array" ref="AY63">SUM((G=AY$8)*(P=$B63))&amp;" - "&amp;SUM((G=$B63)*(P=AY$8))</f>
        <v>0 - 0</v>
      </c>
      <c r="AZ63" s="12" t="str">
        <f t="array" ref="AZ63">SUM((G=AZ$8)*(P=$B63))&amp;" - "&amp;SUM((G=$B63)*(P=AZ$8))</f>
        <v>0 - 0</v>
      </c>
      <c r="BA63" s="12" t="str">
        <f t="array" ref="BA63">SUM((G=BA$8)*(P=$B63))&amp;" - "&amp;SUM((G=$B63)*(P=BA$8))</f>
        <v>0 - 0</v>
      </c>
      <c r="BB63" s="12" t="str">
        <f t="array" ref="BB63">SUM((G=BB$8)*(P=$B63))&amp;" - "&amp;SUM((G=$B63)*(P=BB$8))</f>
        <v>0 - 0</v>
      </c>
      <c r="BC63" s="12" t="str">
        <f t="array" ref="BC63">SUM((G=BC$8)*(P=$B63))&amp;" - "&amp;SUM((G=$B63)*(P=BC$8))</f>
        <v>0 - 0</v>
      </c>
      <c r="BD63" s="12" t="str">
        <f t="array" ref="BD63">SUM((G=BD$8)*(P=$B63))&amp;" - "&amp;SUM((G=$B63)*(P=BD$8))</f>
        <v>0 - 0</v>
      </c>
      <c r="BE63" s="12" t="str">
        <f t="array" ref="BE63">SUM((G=BE$8)*(P=$B63))&amp;" - "&amp;SUM((G=$B63)*(P=BE$8))</f>
        <v>0 - 0</v>
      </c>
      <c r="BF63" s="12" t="str">
        <f t="array" ref="BF63">SUM((G=BF$8)*(P=$B63))&amp;" - "&amp;SUM((G=$B63)*(P=BF$8))</f>
        <v>0 - 0</v>
      </c>
      <c r="BG63" s="12" t="str">
        <f t="array" ref="BG63">SUM((G=BG$8)*(P=$B63))&amp;" - "&amp;SUM((G=$B63)*(P=BG$8))</f>
        <v>0 - 0</v>
      </c>
      <c r="BH63" s="25" t="str">
        <f t="array" ref="BH63">SUM((G=BH$8)*(P=$B63))&amp;" - "&amp;SUM((G=$B63)*(P=BH$8))</f>
        <v>0 - 0</v>
      </c>
      <c r="BI63" s="25" t="str">
        <f t="array" ref="BI63">SUM((G=BI$8)*(P=$B63))&amp;" - "&amp;SUM((G=$B63)*(P=BI$8))</f>
        <v>0 - 0</v>
      </c>
      <c r="BJ63" s="21" t="str">
        <f t="shared" si="1"/>
        <v>TOAT'S</v>
      </c>
      <c r="BK63" s="16"/>
    </row>
    <row r="64" spans="2:63" ht="11.1" customHeight="1" x14ac:dyDescent="0.2">
      <c r="B64" s="22" t="s">
        <v>118</v>
      </c>
      <c r="C64" s="13" t="str">
        <f t="array" ref="C64">SUM((G=C$8)*(P=$B64))&amp;" - "&amp;SUM((G=$B64)*(P=C$8))</f>
        <v>0 - 0</v>
      </c>
      <c r="D64" s="35" t="str">
        <f t="array" ref="D64">SUM((G=D$8)*(P=$B64))&amp;" - "&amp;SUM((G=$B64)*(P=D$8))</f>
        <v>0 - 0</v>
      </c>
      <c r="E64" s="35" t="str">
        <f t="array" ref="E64">SUM((G=E$8)*(P=$B64))&amp;" - "&amp;SUM((G=$B64)*(P=E$8))</f>
        <v>0 - 0</v>
      </c>
      <c r="F64" s="12" t="str">
        <f t="array" ref="F64">SUM((G=F$8)*(P=$B64))&amp;" - "&amp;SUM((G=$B64)*(P=F$8))</f>
        <v>0 - 0</v>
      </c>
      <c r="G64" s="12" t="str">
        <f t="array" ref="G64">SUM((G=G$8)*(P=$B64))&amp;" - "&amp;SUM((G=$B64)*(P=G$8))</f>
        <v>0 - 0</v>
      </c>
      <c r="H64" s="12" t="str">
        <f t="array" ref="H64">SUM((G=H$8)*(P=$B64))&amp;" - "&amp;SUM((G=$B64)*(P=H$8))</f>
        <v>0 - 0</v>
      </c>
      <c r="I64" s="12" t="str">
        <f t="array" ref="I64">SUM((G=I$8)*(P=$B64))&amp;" - "&amp;SUM((G=$B64)*(P=I$8))</f>
        <v>0 - 0</v>
      </c>
      <c r="J64" s="12" t="str">
        <f t="array" ref="J64">SUM((G=J$8)*(P=$B64))&amp;" - "&amp;SUM((G=$B64)*(P=J$8))</f>
        <v>0 - 0</v>
      </c>
      <c r="K64" s="12" t="str">
        <f t="array" ref="K64">SUM((G=K$8)*(P=$B64))&amp;" - "&amp;SUM((G=$B64)*(P=K$8))</f>
        <v>0 - 0</v>
      </c>
      <c r="L64" s="12" t="str">
        <f t="array" ref="L64">SUM((G=L$8)*(P=$B64))&amp;" - "&amp;SUM((G=$B64)*(P=L$8))</f>
        <v>0 - 0</v>
      </c>
      <c r="M64" s="12" t="str">
        <f t="array" ref="M64">SUM((G=M$8)*(P=$B64))&amp;" - "&amp;SUM((G=$B64)*(P=M$8))</f>
        <v>0 - 0</v>
      </c>
      <c r="N64" s="12" t="str">
        <f t="array" ref="N64">SUM((G=N$8)*(P=$B64))&amp;" - "&amp;SUM((G=$B64)*(P=N$8))</f>
        <v>1 - 1</v>
      </c>
      <c r="O64" s="12" t="str">
        <f t="array" ref="O64">SUM((G=O$8)*(P=$B64))&amp;" - "&amp;SUM((G=$B64)*(P=O$8))</f>
        <v>0 - 0</v>
      </c>
      <c r="P64" s="12" t="str">
        <f t="array" ref="P64">SUM((G=P$8)*(P=$B64))&amp;" - "&amp;SUM((G=$B64)*(P=P$8))</f>
        <v>0 - 0</v>
      </c>
      <c r="Q64" s="12" t="str">
        <f t="array" ref="Q64">SUM((G=Q$8)*(P=$B64))&amp;" - "&amp;SUM((G=$B64)*(P=Q$8))</f>
        <v>0 - 0</v>
      </c>
      <c r="R64" s="12" t="str">
        <f t="array" ref="R64">SUM((G=R$8)*(P=$B64))&amp;" - "&amp;SUM((G=$B64)*(P=R$8))</f>
        <v>0 - 1</v>
      </c>
      <c r="S64" s="12" t="str">
        <f t="array" ref="S64">SUM((G=S$8)*(P=$B64))&amp;" - "&amp;SUM((G=$B64)*(P=S$8))</f>
        <v>1 - 0</v>
      </c>
      <c r="T64" s="12" t="str">
        <f t="array" ref="T64">SUM((G=T$8)*(P=$B64))&amp;" - "&amp;SUM((G=$B64)*(P=T$8))</f>
        <v>0 - 1</v>
      </c>
      <c r="U64" s="12" t="str">
        <f t="array" ref="U64">SUM((G=U$8)*(P=$B64))&amp;" - "&amp;SUM((G=$B64)*(P=U$8))</f>
        <v>1 - 0</v>
      </c>
      <c r="V64" s="12" t="str">
        <f t="array" ref="V64">SUM((G=V$8)*(P=$B64))&amp;" - "&amp;SUM((G=$B64)*(P=V$8))</f>
        <v>0 - 0</v>
      </c>
      <c r="W64" s="12" t="str">
        <f t="array" ref="W64">SUM((G=W$8)*(P=$B64))&amp;" - "&amp;SUM((G=$B64)*(P=W$8))</f>
        <v>1 - 0</v>
      </c>
      <c r="X64" s="12" t="str">
        <f t="array" ref="X64">SUM((G=X$8)*(P=$B64))&amp;" - "&amp;SUM((G=$B64)*(P=X$8))</f>
        <v>1 - 1</v>
      </c>
      <c r="Y64" s="12" t="str">
        <f t="array" ref="Y64">SUM((G=Y$8)*(P=$B64))&amp;" - "&amp;SUM((G=$B64)*(P=Y$8))</f>
        <v>0 - 0</v>
      </c>
      <c r="Z64" s="12" t="str">
        <f t="array" ref="Z64">SUM((G=Z$8)*(P=$B64))&amp;" - "&amp;SUM((G=$B64)*(P=Z$8))</f>
        <v>0 - 0</v>
      </c>
      <c r="AA64" s="12" t="str">
        <f t="array" ref="AA64">SUM((G=AA$8)*(P=$B64))&amp;" - "&amp;SUM((G=$B64)*(P=AA$8))</f>
        <v>1 - 0</v>
      </c>
      <c r="AB64" s="12" t="str">
        <f t="array" ref="AB64">SUM((G=AB$8)*(P=$B64))&amp;" - "&amp;SUM((G=$B64)*(P=AB$8))</f>
        <v>0 - 0</v>
      </c>
      <c r="AC64" s="12" t="str">
        <f t="array" ref="AC64">SUM((G=AC$8)*(P=$B64))&amp;" - "&amp;SUM((G=$B64)*(P=AC$8))</f>
        <v>0 - 0</v>
      </c>
      <c r="AD64" s="12" t="str">
        <f t="array" ref="AD64">SUM((G=AD$8)*(P=$B64))&amp;" - "&amp;SUM((G=$B64)*(P=AD$8))</f>
        <v>0 - 0</v>
      </c>
      <c r="AE64" s="12" t="str">
        <f t="array" ref="AE64">SUM((G=AE$8)*(P=$B64))&amp;" - "&amp;SUM((G=$B64)*(P=AE$8))</f>
        <v>0 - 0</v>
      </c>
      <c r="AF64" s="12" t="str">
        <f t="array" ref="AF64">SUM((G=AF$8)*(P=$B64))&amp;" - "&amp;SUM((G=$B64)*(P=AF$8))</f>
        <v>0 - 0</v>
      </c>
      <c r="AG64" s="12" t="str">
        <f t="array" ref="AG64">SUM((G=AG$8)*(P=$B64))&amp;" - "&amp;SUM((G=$B64)*(P=AG$8))</f>
        <v>1 - 1</v>
      </c>
      <c r="AH64" s="12" t="str">
        <f t="array" ref="AH64">SUM((G=AH$8)*(P=$B64))&amp;" - "&amp;SUM((G=$B64)*(P=AH$8))</f>
        <v>0 - 0</v>
      </c>
      <c r="AI64" s="12" t="str">
        <f t="array" ref="AI64">SUM((G=AI$8)*(P=$B64))&amp;" - "&amp;SUM((G=$B64)*(P=AI$8))</f>
        <v>0 - 0</v>
      </c>
      <c r="AJ64" s="12" t="str">
        <f t="array" ref="AJ64">SUM((G=AJ$8)*(P=$B64))&amp;" - "&amp;SUM((G=$B64)*(P=AJ$8))</f>
        <v>0 - 0</v>
      </c>
      <c r="AK64" s="12" t="str">
        <f t="array" ref="AK64">SUM((G=AK$8)*(P=$B64))&amp;" - "&amp;SUM((G=$B64)*(P=AK$8))</f>
        <v>0 - 0</v>
      </c>
      <c r="AL64" s="12" t="str">
        <f t="array" ref="AL64">SUM((G=AL$8)*(P=$B64))&amp;" - "&amp;SUM((G=$B64)*(P=AL$8))</f>
        <v>0 - 0</v>
      </c>
      <c r="AM64" s="12" t="str">
        <f t="array" ref="AM64">SUM((G=AM$8)*(P=$B64))&amp;" - "&amp;SUM((G=$B64)*(P=AM$8))</f>
        <v>0 - 0</v>
      </c>
      <c r="AN64" s="12" t="str">
        <f t="array" ref="AN64">SUM((G=AN$8)*(P=$B64))&amp;" - "&amp;SUM((G=$B64)*(P=AN$8))</f>
        <v>0 - 0</v>
      </c>
      <c r="AO64" s="12" t="str">
        <f t="array" ref="AO64">SUM((G=AO$8)*(P=$B64))&amp;" - "&amp;SUM((G=$B64)*(P=AO$8))</f>
        <v>0 - 0</v>
      </c>
      <c r="AP64" s="12" t="str">
        <f t="array" ref="AP64">SUM((G=AP$8)*(P=$B64))&amp;" - "&amp;SUM((G=$B64)*(P=AP$8))</f>
        <v>0 - 1</v>
      </c>
      <c r="AQ64" s="12" t="str">
        <f t="array" ref="AQ64">SUM((G=AQ$8)*(P=$B64))&amp;" - "&amp;SUM((G=$B64)*(P=AQ$8))</f>
        <v>0 - 0</v>
      </c>
      <c r="AR64" s="12" t="str">
        <f t="array" ref="AR64">SUM((G=AR$8)*(P=$B64))&amp;" - "&amp;SUM((G=$B64)*(P=AR$8))</f>
        <v>0 - 0</v>
      </c>
      <c r="AS64" s="12" t="str">
        <f t="array" ref="AS64">SUM((G=AS$8)*(P=$B64))&amp;" - "&amp;SUM((G=$B64)*(P=AS$8))</f>
        <v>0 - 0</v>
      </c>
      <c r="AT64" s="12" t="str">
        <f t="array" ref="AT64">SUM((G=AT$8)*(P=$B64))&amp;" - "&amp;SUM((G=$B64)*(P=AT$8))</f>
        <v>0 - 0</v>
      </c>
      <c r="AU64" s="12" t="str">
        <f t="array" ref="AU64">SUM((G=AU$8)*(P=$B64))&amp;" - "&amp;SUM((G=$B64)*(P=AU$8))</f>
        <v>1 - 0</v>
      </c>
      <c r="AV64" s="12" t="str">
        <f t="array" ref="AV64">SUM((G=AV$8)*(P=$B64))&amp;" - "&amp;SUM((G=$B64)*(P=AV$8))</f>
        <v>0 - 1</v>
      </c>
      <c r="AW64" s="12" t="str">
        <f t="array" ref="AW64">SUM((G=AW$8)*(P=$B64))&amp;" - "&amp;SUM((G=$B64)*(P=AW$8))</f>
        <v>0 - 0</v>
      </c>
      <c r="AX64" s="12" t="str">
        <f t="array" ref="AX64">SUM((G=AX$8)*(P=$B64))&amp;" - "&amp;SUM((G=$B64)*(P=AX$8))</f>
        <v>0 - 2</v>
      </c>
      <c r="AY64" s="12" t="str">
        <f t="array" ref="AY64">SUM((G=AY$8)*(P=$B64))&amp;" - "&amp;SUM((G=$B64)*(P=AY$8))</f>
        <v>0 - 0</v>
      </c>
      <c r="AZ64" s="12" t="str">
        <f t="array" ref="AZ64">SUM((G=AZ$8)*(P=$B64))&amp;" - "&amp;SUM((G=$B64)*(P=AZ$8))</f>
        <v>1 - 0</v>
      </c>
      <c r="BA64" s="12" t="str">
        <f t="array" ref="BA64">SUM((G=BA$8)*(P=$B64))&amp;" - "&amp;SUM((G=$B64)*(P=BA$8))</f>
        <v>0 - 3</v>
      </c>
      <c r="BB64" s="12" t="str">
        <f t="array" ref="BB64">SUM((G=BB$8)*(P=$B64))&amp;" - "&amp;SUM((G=$B64)*(P=BB$8))</f>
        <v>0 - 0</v>
      </c>
      <c r="BC64" s="12" t="str">
        <f t="array" ref="BC64">SUM((G=BC$8)*(P=$B64))&amp;" - "&amp;SUM((G=$B64)*(P=BC$8))</f>
        <v>0 - 0</v>
      </c>
      <c r="BD64" s="12" t="str">
        <f t="array" ref="BD64">SUM((G=BD$8)*(P=$B64))&amp;" - "&amp;SUM((G=$B64)*(P=BD$8))</f>
        <v>1 - 0</v>
      </c>
      <c r="BE64" s="12" t="str">
        <f t="array" ref="BE64">SUM((G=BE$8)*(P=$B64))&amp;" - "&amp;SUM((G=$B64)*(P=BE$8))</f>
        <v>0 - 0</v>
      </c>
      <c r="BF64" s="12" t="str">
        <f t="array" ref="BF64">SUM((G=BF$8)*(P=$B64))&amp;" - "&amp;SUM((G=$B64)*(P=BF$8))</f>
        <v>0 - 0</v>
      </c>
      <c r="BG64" s="12" t="str">
        <f t="array" ref="BG64">SUM((G=BG$8)*(P=$B64))&amp;" - "&amp;SUM((G=$B64)*(P=BG$8))</f>
        <v>0 - 0</v>
      </c>
      <c r="BH64" s="25" t="str">
        <f t="array" ref="BH64">SUM((G=BH$8)*(P=$B64))&amp;" - "&amp;SUM((G=$B64)*(P=BH$8))</f>
        <v>0 - 0</v>
      </c>
      <c r="BI64" s="25" t="str">
        <f t="array" ref="BI64">SUM((G=BI$8)*(P=$B64))&amp;" - "&amp;SUM((G=$B64)*(P=BI$8))</f>
        <v>0 - 0</v>
      </c>
      <c r="BJ64" s="21" t="str">
        <f t="shared" si="1"/>
        <v>TOMY</v>
      </c>
      <c r="BK64" s="16"/>
    </row>
    <row r="65" spans="1:63" ht="11.1" customHeight="1" x14ac:dyDescent="0.2">
      <c r="B65" s="22" t="s">
        <v>242</v>
      </c>
      <c r="C65" s="13" t="str">
        <f t="array" ref="C65">SUM((G=C$8)*(P=$B65))&amp;" - "&amp;SUM((G=$B65)*(P=C$8))</f>
        <v>0 - 0</v>
      </c>
      <c r="D65" s="35" t="str">
        <f t="array" ref="D65">SUM((G=D$8)*(P=$B65))&amp;" - "&amp;SUM((G=$B65)*(P=D$8))</f>
        <v>0 - 0</v>
      </c>
      <c r="E65" s="35" t="str">
        <f t="array" ref="E65">SUM((G=E$8)*(P=$B65))&amp;" - "&amp;SUM((G=$B65)*(P=E$8))</f>
        <v>0 - 0</v>
      </c>
      <c r="F65" s="12" t="str">
        <f t="array" ref="F65">SUM((G=F$8)*(P=$B65))&amp;" - "&amp;SUM((G=$B65)*(P=F$8))</f>
        <v>0 - 0</v>
      </c>
      <c r="G65" s="12" t="str">
        <f t="array" ref="G65">SUM((G=G$8)*(P=$B65))&amp;" - "&amp;SUM((G=$B65)*(P=G$8))</f>
        <v>0 - 0</v>
      </c>
      <c r="H65" s="12" t="str">
        <f t="array" ref="H65">SUM((G=H$8)*(P=$B65))&amp;" - "&amp;SUM((G=$B65)*(P=H$8))</f>
        <v>0 - 0</v>
      </c>
      <c r="I65" s="12" t="str">
        <f t="array" ref="I65">SUM((G=I$8)*(P=$B65))&amp;" - "&amp;SUM((G=$B65)*(P=I$8))</f>
        <v>0 - 0</v>
      </c>
      <c r="J65" s="12" t="str">
        <f t="array" ref="J65">SUM((G=J$8)*(P=$B65))&amp;" - "&amp;SUM((G=$B65)*(P=J$8))</f>
        <v>0 - 0</v>
      </c>
      <c r="K65" s="12" t="str">
        <f t="array" ref="K65">SUM((G=K$8)*(P=$B65))&amp;" - "&amp;SUM((G=$B65)*(P=K$8))</f>
        <v>0 - 0</v>
      </c>
      <c r="L65" s="12" t="str">
        <f t="array" ref="L65">SUM((G=L$8)*(P=$B65))&amp;" - "&amp;SUM((G=$B65)*(P=L$8))</f>
        <v>0 - 1</v>
      </c>
      <c r="M65" s="12" t="str">
        <f t="array" ref="M65">SUM((G=M$8)*(P=$B65))&amp;" - "&amp;SUM((G=$B65)*(P=M$8))</f>
        <v>0 - 1</v>
      </c>
      <c r="N65" s="12" t="str">
        <f t="array" ref="N65">SUM((G=N$8)*(P=$B65))&amp;" - "&amp;SUM((G=$B65)*(P=N$8))</f>
        <v>0 - 0</v>
      </c>
      <c r="O65" s="12" t="str">
        <f t="array" ref="O65">SUM((G=O$8)*(P=$B65))&amp;" - "&amp;SUM((G=$B65)*(P=O$8))</f>
        <v>0 - 0</v>
      </c>
      <c r="P65" s="12" t="str">
        <f t="array" ref="P65">SUM((G=P$8)*(P=$B65))&amp;" - "&amp;SUM((G=$B65)*(P=P$8))</f>
        <v>0 - 0</v>
      </c>
      <c r="Q65" s="12" t="str">
        <f t="array" ref="Q65">SUM((G=Q$8)*(P=$B65))&amp;" - "&amp;SUM((G=$B65)*(P=Q$8))</f>
        <v>0 - 0</v>
      </c>
      <c r="R65" s="12" t="str">
        <f t="array" ref="R65">SUM((G=R$8)*(P=$B65))&amp;" - "&amp;SUM((G=$B65)*(P=R$8))</f>
        <v>0 - 0</v>
      </c>
      <c r="S65" s="12" t="str">
        <f t="array" ref="S65">SUM((G=S$8)*(P=$B65))&amp;" - "&amp;SUM((G=$B65)*(P=S$8))</f>
        <v>0 - 0</v>
      </c>
      <c r="T65" s="12" t="str">
        <f t="array" ref="T65">SUM((G=T$8)*(P=$B65))&amp;" - "&amp;SUM((G=$B65)*(P=T$8))</f>
        <v>0 - 1</v>
      </c>
      <c r="U65" s="12" t="str">
        <f t="array" ref="U65">SUM((G=U$8)*(P=$B65))&amp;" - "&amp;SUM((G=$B65)*(P=U$8))</f>
        <v>0 - 0</v>
      </c>
      <c r="V65" s="12" t="str">
        <f t="array" ref="V65">SUM((G=V$8)*(P=$B65))&amp;" - "&amp;SUM((G=$B65)*(P=V$8))</f>
        <v>0 - 0</v>
      </c>
      <c r="W65" s="12" t="str">
        <f t="array" ref="W65">SUM((G=W$8)*(P=$B65))&amp;" - "&amp;SUM((G=$B65)*(P=W$8))</f>
        <v>0 - 0</v>
      </c>
      <c r="X65" s="12" t="str">
        <f t="array" ref="X65">SUM((G=X$8)*(P=$B65))&amp;" - "&amp;SUM((G=$B65)*(P=X$8))</f>
        <v>0 - 0</v>
      </c>
      <c r="Y65" s="12" t="str">
        <f t="array" ref="Y65">SUM((G=Y$8)*(P=$B65))&amp;" - "&amp;SUM((G=$B65)*(P=Y$8))</f>
        <v>0 - 0</v>
      </c>
      <c r="Z65" s="12" t="str">
        <f t="array" ref="Z65">SUM((G=Z$8)*(P=$B65))&amp;" - "&amp;SUM((G=$B65)*(P=Z$8))</f>
        <v>0 - 0</v>
      </c>
      <c r="AA65" s="12" t="str">
        <f t="array" ref="AA65">SUM((G=AA$8)*(P=$B65))&amp;" - "&amp;SUM((G=$B65)*(P=AA$8))</f>
        <v>0 - 0</v>
      </c>
      <c r="AB65" s="12" t="str">
        <f t="array" ref="AB65">SUM((G=AB$8)*(P=$B65))&amp;" - "&amp;SUM((G=$B65)*(P=AB$8))</f>
        <v>0 - 0</v>
      </c>
      <c r="AC65" s="12" t="str">
        <f t="array" ref="AC65">SUM((G=AC$8)*(P=$B65))&amp;" - "&amp;SUM((G=$B65)*(P=AC$8))</f>
        <v>0 - 0</v>
      </c>
      <c r="AD65" s="12" t="str">
        <f t="array" ref="AD65">SUM((G=AD$8)*(P=$B65))&amp;" - "&amp;SUM((G=$B65)*(P=AD$8))</f>
        <v>0 - 0</v>
      </c>
      <c r="AE65" s="12" t="str">
        <f t="array" ref="AE65">SUM((G=AE$8)*(P=$B65))&amp;" - "&amp;SUM((G=$B65)*(P=AE$8))</f>
        <v>0 - 0</v>
      </c>
      <c r="AF65" s="12" t="str">
        <f t="array" ref="AF65">SUM((G=AF$8)*(P=$B65))&amp;" - "&amp;SUM((G=$B65)*(P=AF$8))</f>
        <v>0 - 0</v>
      </c>
      <c r="AG65" s="12" t="str">
        <f t="array" ref="AG65">SUM((G=AG$8)*(P=$B65))&amp;" - "&amp;SUM((G=$B65)*(P=AG$8))</f>
        <v>0 - 0</v>
      </c>
      <c r="AH65" s="12" t="str">
        <f t="array" ref="AH65">SUM((G=AH$8)*(P=$B65))&amp;" - "&amp;SUM((G=$B65)*(P=AH$8))</f>
        <v>0 - 0</v>
      </c>
      <c r="AI65" s="12" t="str">
        <f t="array" ref="AI65">SUM((G=AI$8)*(P=$B65))&amp;" - "&amp;SUM((G=$B65)*(P=AI$8))</f>
        <v>0 - 0</v>
      </c>
      <c r="AJ65" s="12" t="str">
        <f t="array" ref="AJ65">SUM((G=AJ$8)*(P=$B65))&amp;" - "&amp;SUM((G=$B65)*(P=AJ$8))</f>
        <v>0 - 0</v>
      </c>
      <c r="AK65" s="12" t="str">
        <f t="array" ref="AK65">SUM((G=AK$8)*(P=$B65))&amp;" - "&amp;SUM((G=$B65)*(P=AK$8))</f>
        <v>0 - 0</v>
      </c>
      <c r="AL65" s="12" t="str">
        <f t="array" ref="AL65">SUM((G=AL$8)*(P=$B65))&amp;" - "&amp;SUM((G=$B65)*(P=AL$8))</f>
        <v>0 - 0</v>
      </c>
      <c r="AM65" s="12" t="str">
        <f t="array" ref="AM65">SUM((G=AM$8)*(P=$B65))&amp;" - "&amp;SUM((G=$B65)*(P=AM$8))</f>
        <v>0 - 0</v>
      </c>
      <c r="AN65" s="12" t="str">
        <f t="array" ref="AN65">SUM((G=AN$8)*(P=$B65))&amp;" - "&amp;SUM((G=$B65)*(P=AN$8))</f>
        <v>0 - 0</v>
      </c>
      <c r="AO65" s="12" t="str">
        <f t="array" ref="AO65">SUM((G=AO$8)*(P=$B65))&amp;" - "&amp;SUM((G=$B65)*(P=AO$8))</f>
        <v>0 - 0</v>
      </c>
      <c r="AP65" s="12" t="str">
        <f t="array" ref="AP65">SUM((G=AP$8)*(P=$B65))&amp;" - "&amp;SUM((G=$B65)*(P=AP$8))</f>
        <v>0 - 1</v>
      </c>
      <c r="AQ65" s="12" t="str">
        <f t="array" ref="AQ65">SUM((G=AQ$8)*(P=$B65))&amp;" - "&amp;SUM((G=$B65)*(P=AQ$8))</f>
        <v>0 - 0</v>
      </c>
      <c r="AR65" s="12" t="str">
        <f t="array" ref="AR65">SUM((G=AR$8)*(P=$B65))&amp;" - "&amp;SUM((G=$B65)*(P=AR$8))</f>
        <v>0 - 0</v>
      </c>
      <c r="AS65" s="12" t="str">
        <f t="array" ref="AS65">SUM((G=AS$8)*(P=$B65))&amp;" - "&amp;SUM((G=$B65)*(P=AS$8))</f>
        <v>0 - 0</v>
      </c>
      <c r="AT65" s="12" t="str">
        <f t="array" ref="AT65">SUM((G=AT$8)*(P=$B65))&amp;" - "&amp;SUM((G=$B65)*(P=AT$8))</f>
        <v>0 - 0</v>
      </c>
      <c r="AU65" s="12" t="str">
        <f t="array" ref="AU65">SUM((G=AU$8)*(P=$B65))&amp;" - "&amp;SUM((G=$B65)*(P=AU$8))</f>
        <v>0 - 0</v>
      </c>
      <c r="AV65" s="12" t="str">
        <f t="array" ref="AV65">SUM((G=AV$8)*(P=$B65))&amp;" - "&amp;SUM((G=$B65)*(P=AV$8))</f>
        <v>0 - 0</v>
      </c>
      <c r="AW65" s="12" t="str">
        <f t="array" ref="AW65">SUM((G=AW$8)*(P=$B65))&amp;" - "&amp;SUM((G=$B65)*(P=AW$8))</f>
        <v>0 - 0</v>
      </c>
      <c r="AX65" s="12" t="str">
        <f t="array" ref="AX65">SUM((G=AX$8)*(P=$B65))&amp;" - "&amp;SUM((G=$B65)*(P=AX$8))</f>
        <v>0 - 0</v>
      </c>
      <c r="AY65" s="12" t="str">
        <f t="array" ref="AY65">SUM((G=AY$8)*(P=$B65))&amp;" - "&amp;SUM((G=$B65)*(P=AY$8))</f>
        <v>0 - 0</v>
      </c>
      <c r="AZ65" s="12" t="str">
        <f t="array" ref="AZ65">SUM((G=AZ$8)*(P=$B65))&amp;" - "&amp;SUM((G=$B65)*(P=AZ$8))</f>
        <v>0 - 0</v>
      </c>
      <c r="BA65" s="12" t="str">
        <f t="array" ref="BA65">SUM((G=BA$8)*(P=$B65))&amp;" - "&amp;SUM((G=$B65)*(P=BA$8))</f>
        <v>0 - 0</v>
      </c>
      <c r="BB65" s="12" t="str">
        <f t="array" ref="BB65">SUM((G=BB$8)*(P=$B65))&amp;" - "&amp;SUM((G=$B65)*(P=BB$8))</f>
        <v>0 - 0</v>
      </c>
      <c r="BC65" s="12" t="str">
        <f t="array" ref="BC65">SUM((G=BC$8)*(P=$B65))&amp;" - "&amp;SUM((G=$B65)*(P=BC$8))</f>
        <v>0 - 0</v>
      </c>
      <c r="BD65" s="12" t="str">
        <f t="array" ref="BD65">SUM((G=BD$8)*(P=$B65))&amp;" - "&amp;SUM((G=$B65)*(P=BD$8))</f>
        <v>0 - 0</v>
      </c>
      <c r="BE65" s="12" t="str">
        <f t="array" ref="BE65">SUM((G=BE$8)*(P=$B65))&amp;" - "&amp;SUM((G=$B65)*(P=BE$8))</f>
        <v>0 - 0</v>
      </c>
      <c r="BF65" s="12" t="str">
        <f t="array" ref="BF65">SUM((G=BF$8)*(P=$B65))&amp;" - "&amp;SUM((G=$B65)*(P=BF$8))</f>
        <v>0 - 0</v>
      </c>
      <c r="BG65" s="12" t="str">
        <f t="array" ref="BG65">SUM((G=BG$8)*(P=$B65))&amp;" - "&amp;SUM((G=$B65)*(P=BG$8))</f>
        <v>0 - 0</v>
      </c>
      <c r="BH65" s="25" t="str">
        <f t="array" ref="BH65">SUM((G=BH$8)*(P=$B65))&amp;" - "&amp;SUM((G=$B65)*(P=BH$8))</f>
        <v>0 - 0</v>
      </c>
      <c r="BI65" s="25" t="str">
        <f t="array" ref="BI65">SUM((G=BI$8)*(P=$B65))&amp;" - "&amp;SUM((G=$B65)*(P=BI$8))</f>
        <v>0 - 0</v>
      </c>
      <c r="BJ65" s="21" t="str">
        <f t="shared" si="1"/>
        <v>TOTOCHE</v>
      </c>
      <c r="BK65" s="16"/>
    </row>
    <row r="66" spans="1:63" ht="11.1" customHeight="1" x14ac:dyDescent="0.2">
      <c r="B66" s="22" t="s">
        <v>195</v>
      </c>
      <c r="C66" s="13" t="str">
        <f t="array" ref="C66">SUM((G=C$8)*(P=$B66))&amp;" - "&amp;SUM((G=$B66)*(P=C$8))</f>
        <v>0 - 0</v>
      </c>
      <c r="D66" s="35" t="str">
        <f t="array" ref="D66">SUM((G=D$8)*(P=$B66))&amp;" - "&amp;SUM((G=$B66)*(P=D$8))</f>
        <v>0 - 0</v>
      </c>
      <c r="E66" s="35" t="str">
        <f t="array" ref="E66">SUM((G=E$8)*(P=$B66))&amp;" - "&amp;SUM((G=$B66)*(P=E$8))</f>
        <v>0 - 0</v>
      </c>
      <c r="F66" s="12" t="str">
        <f t="array" ref="F66">SUM((G=F$8)*(P=$B66))&amp;" - "&amp;SUM((G=$B66)*(P=F$8))</f>
        <v>0 - 0</v>
      </c>
      <c r="G66" s="12" t="str">
        <f t="array" ref="G66">SUM((G=G$8)*(P=$B66))&amp;" - "&amp;SUM((G=$B66)*(P=G$8))</f>
        <v>0 - 0</v>
      </c>
      <c r="H66" s="12" t="str">
        <f t="array" ref="H66">SUM((G=H$8)*(P=$B66))&amp;" - "&amp;SUM((G=$B66)*(P=H$8))</f>
        <v>0 - 0</v>
      </c>
      <c r="I66" s="12" t="str">
        <f t="array" ref="I66">SUM((G=I$8)*(P=$B66))&amp;" - "&amp;SUM((G=$B66)*(P=I$8))</f>
        <v>0 - 0</v>
      </c>
      <c r="J66" s="12" t="str">
        <f t="array" ref="J66">SUM((G=J$8)*(P=$B66))&amp;" - "&amp;SUM((G=$B66)*(P=J$8))</f>
        <v>0 - 0</v>
      </c>
      <c r="K66" s="12" t="str">
        <f t="array" ref="K66">SUM((G=K$8)*(P=$B66))&amp;" - "&amp;SUM((G=$B66)*(P=K$8))</f>
        <v>0 - 0</v>
      </c>
      <c r="L66" s="12" t="str">
        <f t="array" ref="L66">SUM((G=L$8)*(P=$B66))&amp;" - "&amp;SUM((G=$B66)*(P=L$8))</f>
        <v>0 - 0</v>
      </c>
      <c r="M66" s="12" t="str">
        <f t="array" ref="M66">SUM((G=M$8)*(P=$B66))&amp;" - "&amp;SUM((G=$B66)*(P=M$8))</f>
        <v>0 - 0</v>
      </c>
      <c r="N66" s="12" t="str">
        <f t="array" ref="N66">SUM((G=N$8)*(P=$B66))&amp;" - "&amp;SUM((G=$B66)*(P=N$8))</f>
        <v>0 - 0</v>
      </c>
      <c r="O66" s="12" t="str">
        <f t="array" ref="O66">SUM((G=O$8)*(P=$B66))&amp;" - "&amp;SUM((G=$B66)*(P=O$8))</f>
        <v>0 - 0</v>
      </c>
      <c r="P66" s="12" t="str">
        <f t="array" ref="P66">SUM((G=P$8)*(P=$B66))&amp;" - "&amp;SUM((G=$B66)*(P=P$8))</f>
        <v>0 - 0</v>
      </c>
      <c r="Q66" s="12" t="str">
        <f t="array" ref="Q66">SUM((G=Q$8)*(P=$B66))&amp;" - "&amp;SUM((G=$B66)*(P=Q$8))</f>
        <v>0 - 0</v>
      </c>
      <c r="R66" s="12" t="str">
        <f t="array" ref="R66">SUM((G=R$8)*(P=$B66))&amp;" - "&amp;SUM((G=$B66)*(P=R$8))</f>
        <v>0 - 0</v>
      </c>
      <c r="S66" s="12" t="str">
        <f t="array" ref="S66">SUM((G=S$8)*(P=$B66))&amp;" - "&amp;SUM((G=$B66)*(P=S$8))</f>
        <v>0 - 0</v>
      </c>
      <c r="T66" s="12" t="str">
        <f t="array" ref="T66">SUM((G=T$8)*(P=$B66))&amp;" - "&amp;SUM((G=$B66)*(P=T$8))</f>
        <v>0 - 0</v>
      </c>
      <c r="U66" s="12" t="str">
        <f t="array" ref="U66">SUM((G=U$8)*(P=$B66))&amp;" - "&amp;SUM((G=$B66)*(P=U$8))</f>
        <v>0 - 0</v>
      </c>
      <c r="V66" s="12" t="str">
        <f t="array" ref="V66">SUM((G=V$8)*(P=$B66))&amp;" - "&amp;SUM((G=$B66)*(P=V$8))</f>
        <v>0 - 0</v>
      </c>
      <c r="W66" s="12" t="str">
        <f t="array" ref="W66">SUM((G=W$8)*(P=$B66))&amp;" - "&amp;SUM((G=$B66)*(P=W$8))</f>
        <v>0 - 0</v>
      </c>
      <c r="X66" s="12" t="str">
        <f t="array" ref="X66">SUM((G=X$8)*(P=$B66))&amp;" - "&amp;SUM((G=$B66)*(P=X$8))</f>
        <v>0 - 0</v>
      </c>
      <c r="Y66" s="12" t="str">
        <f t="array" ref="Y66">SUM((G=Y$8)*(P=$B66))&amp;" - "&amp;SUM((G=$B66)*(P=Y$8))</f>
        <v>0 - 0</v>
      </c>
      <c r="Z66" s="12" t="str">
        <f t="array" ref="Z66">SUM((G=Z$8)*(P=$B66))&amp;" - "&amp;SUM((G=$B66)*(P=Z$8))</f>
        <v>0 - 0</v>
      </c>
      <c r="AA66" s="12" t="str">
        <f t="array" ref="AA66">SUM((G=AA$8)*(P=$B66))&amp;" - "&amp;SUM((G=$B66)*(P=AA$8))</f>
        <v>0 - 0</v>
      </c>
      <c r="AB66" s="12" t="str">
        <f t="array" ref="AB66">SUM((G=AB$8)*(P=$B66))&amp;" - "&amp;SUM((G=$B66)*(P=AB$8))</f>
        <v>0 - 0</v>
      </c>
      <c r="AC66" s="12" t="str">
        <f t="array" ref="AC66">SUM((G=AC$8)*(P=$B66))&amp;" - "&amp;SUM((G=$B66)*(P=AC$8))</f>
        <v>0 - 0</v>
      </c>
      <c r="AD66" s="12" t="str">
        <f t="array" ref="AD66">SUM((G=AD$8)*(P=$B66))&amp;" - "&amp;SUM((G=$B66)*(P=AD$8))</f>
        <v>0 - 0</v>
      </c>
      <c r="AE66" s="12" t="str">
        <f t="array" ref="AE66">SUM((G=AE$8)*(P=$B66))&amp;" - "&amp;SUM((G=$B66)*(P=AE$8))</f>
        <v>0 - 0</v>
      </c>
      <c r="AF66" s="12" t="str">
        <f t="array" ref="AF66">SUM((G=AF$8)*(P=$B66))&amp;" - "&amp;SUM((G=$B66)*(P=AF$8))</f>
        <v>0 - 0</v>
      </c>
      <c r="AG66" s="12" t="str">
        <f t="array" ref="AG66">SUM((G=AG$8)*(P=$B66))&amp;" - "&amp;SUM((G=$B66)*(P=AG$8))</f>
        <v>1 - 0</v>
      </c>
      <c r="AH66" s="12" t="str">
        <f t="array" ref="AH66">SUM((G=AH$8)*(P=$B66))&amp;" - "&amp;SUM((G=$B66)*(P=AH$8))</f>
        <v>0 - 0</v>
      </c>
      <c r="AI66" s="12" t="str">
        <f t="array" ref="AI66">SUM((G=AI$8)*(P=$B66))&amp;" - "&amp;SUM((G=$B66)*(P=AI$8))</f>
        <v>0 - 0</v>
      </c>
      <c r="AJ66" s="12" t="str">
        <f t="array" ref="AJ66">SUM((G=AJ$8)*(P=$B66))&amp;" - "&amp;SUM((G=$B66)*(P=AJ$8))</f>
        <v>0 - 0</v>
      </c>
      <c r="AK66" s="12" t="str">
        <f t="array" ref="AK66">SUM((G=AK$8)*(P=$B66))&amp;" - "&amp;SUM((G=$B66)*(P=AK$8))</f>
        <v>0 - 0</v>
      </c>
      <c r="AL66" s="12" t="str">
        <f t="array" ref="AL66">SUM((G=AL$8)*(P=$B66))&amp;" - "&amp;SUM((G=$B66)*(P=AL$8))</f>
        <v>0 - 0</v>
      </c>
      <c r="AM66" s="12" t="str">
        <f t="array" ref="AM66">SUM((G=AM$8)*(P=$B66))&amp;" - "&amp;SUM((G=$B66)*(P=AM$8))</f>
        <v>0 - 0</v>
      </c>
      <c r="AN66" s="12" t="str">
        <f t="array" ref="AN66">SUM((G=AN$8)*(P=$B66))&amp;" - "&amp;SUM((G=$B66)*(P=AN$8))</f>
        <v>0 - 0</v>
      </c>
      <c r="AO66" s="12" t="str">
        <f t="array" ref="AO66">SUM((G=AO$8)*(P=$B66))&amp;" - "&amp;SUM((G=$B66)*(P=AO$8))</f>
        <v>0 - 0</v>
      </c>
      <c r="AP66" s="12" t="str">
        <f t="array" ref="AP66">SUM((G=AP$8)*(P=$B66))&amp;" - "&amp;SUM((G=$B66)*(P=AP$8))</f>
        <v>0 - 0</v>
      </c>
      <c r="AQ66" s="12" t="str">
        <f t="array" ref="AQ66">SUM((G=AQ$8)*(P=$B66))&amp;" - "&amp;SUM((G=$B66)*(P=AQ$8))</f>
        <v>0 - 0</v>
      </c>
      <c r="AR66" s="12" t="str">
        <f t="array" ref="AR66">SUM((G=AR$8)*(P=$B66))&amp;" - "&amp;SUM((G=$B66)*(P=AR$8))</f>
        <v>0 - 0</v>
      </c>
      <c r="AS66" s="12" t="str">
        <f t="array" ref="AS66">SUM((G=AS$8)*(P=$B66))&amp;" - "&amp;SUM((G=$B66)*(P=AS$8))</f>
        <v>0 - 0</v>
      </c>
      <c r="AT66" s="12" t="str">
        <f t="array" ref="AT66">SUM((G=AT$8)*(P=$B66))&amp;" - "&amp;SUM((G=$B66)*(P=AT$8))</f>
        <v>0 - 0</v>
      </c>
      <c r="AU66" s="12" t="str">
        <f t="array" ref="AU66">SUM((G=AU$8)*(P=$B66))&amp;" - "&amp;SUM((G=$B66)*(P=AU$8))</f>
        <v>0 - 0</v>
      </c>
      <c r="AV66" s="12" t="str">
        <f t="array" ref="AV66">SUM((G=AV$8)*(P=$B66))&amp;" - "&amp;SUM((G=$B66)*(P=AV$8))</f>
        <v>0 - 0</v>
      </c>
      <c r="AW66" s="12" t="str">
        <f t="array" ref="AW66">SUM((G=AW$8)*(P=$B66))&amp;" - "&amp;SUM((G=$B66)*(P=AW$8))</f>
        <v>0 - 0</v>
      </c>
      <c r="AX66" s="12" t="str">
        <f t="array" ref="AX66">SUM((G=AX$8)*(P=$B66))&amp;" - "&amp;SUM((G=$B66)*(P=AX$8))</f>
        <v>0 - 0</v>
      </c>
      <c r="AY66" s="12" t="str">
        <f t="array" ref="AY66">SUM((G=AY$8)*(P=$B66))&amp;" - "&amp;SUM((G=$B66)*(P=AY$8))</f>
        <v>0 - 0</v>
      </c>
      <c r="AZ66" s="12" t="str">
        <f t="array" ref="AZ66">SUM((G=AZ$8)*(P=$B66))&amp;" - "&amp;SUM((G=$B66)*(P=AZ$8))</f>
        <v>0 - 0</v>
      </c>
      <c r="BA66" s="12" t="str">
        <f t="array" ref="BA66">SUM((G=BA$8)*(P=$B66))&amp;" - "&amp;SUM((G=$B66)*(P=BA$8))</f>
        <v>0 - 0</v>
      </c>
      <c r="BB66" s="12" t="str">
        <f t="array" ref="BB66">SUM((G=BB$8)*(P=$B66))&amp;" - "&amp;SUM((G=$B66)*(P=BB$8))</f>
        <v>0 - 0</v>
      </c>
      <c r="BC66" s="12" t="str">
        <f t="array" ref="BC66">SUM((G=BC$8)*(P=$B66))&amp;" - "&amp;SUM((G=$B66)*(P=BC$8))</f>
        <v>0 - 0</v>
      </c>
      <c r="BD66" s="12" t="str">
        <f t="array" ref="BD66">SUM((G=BD$8)*(P=$B66))&amp;" - "&amp;SUM((G=$B66)*(P=BD$8))</f>
        <v>0 - 0</v>
      </c>
      <c r="BE66" s="12" t="str">
        <f t="array" ref="BE66">SUM((G=BE$8)*(P=$B66))&amp;" - "&amp;SUM((G=$B66)*(P=BE$8))</f>
        <v>0 - 0</v>
      </c>
      <c r="BF66" s="12" t="str">
        <f t="array" ref="BF66">SUM((G=BF$8)*(P=$B66))&amp;" - "&amp;SUM((G=$B66)*(P=BF$8))</f>
        <v>0 - 0</v>
      </c>
      <c r="BG66" s="12" t="str">
        <f t="array" ref="BG66">SUM((G=BG$8)*(P=$B66))&amp;" - "&amp;SUM((G=$B66)*(P=BG$8))</f>
        <v>0 - 0</v>
      </c>
      <c r="BH66" s="25" t="str">
        <f t="array" ref="BH66">SUM((G=BH$8)*(P=$B66))&amp;" - "&amp;SUM((G=$B66)*(P=BH$8))</f>
        <v>0 - 0</v>
      </c>
      <c r="BI66" s="25" t="str">
        <f t="array" ref="BI66">SUM((G=BI$8)*(P=$B66))&amp;" - "&amp;SUM((G=$B66)*(P=BI$8))</f>
        <v>0 - 0</v>
      </c>
      <c r="BJ66" s="21" t="str">
        <f>B66</f>
        <v>VINCE</v>
      </c>
      <c r="BK66" s="16"/>
    </row>
    <row r="67" spans="1:63" ht="11.1" customHeight="1" x14ac:dyDescent="0.2">
      <c r="B67" s="23" t="s">
        <v>279</v>
      </c>
      <c r="C67" s="13" t="str">
        <f t="array" ref="C67">SUM((G=C$8)*(P=$B67))&amp;" - "&amp;SUM((G=$B67)*(P=C$8))</f>
        <v>0 - 0</v>
      </c>
      <c r="D67" s="35" t="str">
        <f t="array" ref="D67">SUM((G=D$8)*(P=$B67))&amp;" - "&amp;SUM((G=$B67)*(P=D$8))</f>
        <v>0 - 0</v>
      </c>
      <c r="E67" s="35" t="str">
        <f t="array" ref="E67">SUM((G=E$8)*(P=$B67))&amp;" - "&amp;SUM((G=$B67)*(P=E$8))</f>
        <v>0 - 0</v>
      </c>
      <c r="F67" s="12" t="str">
        <f t="array" ref="F67">SUM((G=F$8)*(P=$B67))&amp;" - "&amp;SUM((G=$B67)*(P=F$8))</f>
        <v>0 - 0</v>
      </c>
      <c r="G67" s="12" t="str">
        <f t="array" ref="G67">SUM((G=G$8)*(P=$B67))&amp;" - "&amp;SUM((G=$B67)*(P=G$8))</f>
        <v>0 - 0</v>
      </c>
      <c r="H67" s="12" t="str">
        <f t="array" ref="H67">SUM((G=H$8)*(P=$B67))&amp;" - "&amp;SUM((G=$B67)*(P=H$8))</f>
        <v>0 - 0</v>
      </c>
      <c r="I67" s="12" t="str">
        <f t="array" ref="I67">SUM((G=I$8)*(P=$B67))&amp;" - "&amp;SUM((G=$B67)*(P=I$8))</f>
        <v>0 - 0</v>
      </c>
      <c r="J67" s="12" t="str">
        <f t="array" ref="J67">SUM((G=J$8)*(P=$B67))&amp;" - "&amp;SUM((G=$B67)*(P=J$8))</f>
        <v>0 - 0</v>
      </c>
      <c r="K67" s="12" t="str">
        <f t="array" ref="K67">SUM((G=K$8)*(P=$B67))&amp;" - "&amp;SUM((G=$B67)*(P=K$8))</f>
        <v>0 - 0</v>
      </c>
      <c r="L67" s="12" t="str">
        <f t="array" ref="L67">SUM((G=L$8)*(P=$B67))&amp;" - "&amp;SUM((G=$B67)*(P=L$8))</f>
        <v>1 - 0</v>
      </c>
      <c r="M67" s="12" t="str">
        <f t="array" ref="M67">SUM((G=M$8)*(P=$B67))&amp;" - "&amp;SUM((G=$B67)*(P=M$8))</f>
        <v>0 - 1</v>
      </c>
      <c r="N67" s="12" t="str">
        <f t="array" ref="N67">SUM((G=N$8)*(P=$B67))&amp;" - "&amp;SUM((G=$B67)*(P=N$8))</f>
        <v>0 - 0</v>
      </c>
      <c r="O67" s="12" t="str">
        <f t="array" ref="O67">SUM((G=O$8)*(P=$B67))&amp;" - "&amp;SUM((G=$B67)*(P=O$8))</f>
        <v>0 - 0</v>
      </c>
      <c r="P67" s="12" t="str">
        <f t="array" ref="P67">SUM((G=P$8)*(P=$B67))&amp;" - "&amp;SUM((G=$B67)*(P=P$8))</f>
        <v>0 - 0</v>
      </c>
      <c r="Q67" s="12" t="str">
        <f t="array" ref="Q67">SUM((G=Q$8)*(P=$B67))&amp;" - "&amp;SUM((G=$B67)*(P=Q$8))</f>
        <v>0 - 0</v>
      </c>
      <c r="R67" s="12" t="str">
        <f t="array" ref="R67">SUM((G=R$8)*(P=$B67))&amp;" - "&amp;SUM((G=$B67)*(P=R$8))</f>
        <v>0 - 0</v>
      </c>
      <c r="S67" s="12" t="str">
        <f t="array" ref="S67">SUM((G=S$8)*(P=$B67))&amp;" - "&amp;SUM((G=$B67)*(P=S$8))</f>
        <v>0 - 0</v>
      </c>
      <c r="T67" s="12" t="str">
        <f t="array" ref="T67">SUM((G=T$8)*(P=$B67))&amp;" - "&amp;SUM((G=$B67)*(P=T$8))</f>
        <v>0 - 0</v>
      </c>
      <c r="U67" s="12" t="str">
        <f t="array" ref="U67">SUM((G=U$8)*(P=$B67))&amp;" - "&amp;SUM((G=$B67)*(P=U$8))</f>
        <v>0 - 0</v>
      </c>
      <c r="V67" s="12" t="str">
        <f t="array" ref="V67">SUM((G=V$8)*(P=$B67))&amp;" - "&amp;SUM((G=$B67)*(P=V$8))</f>
        <v>0 - 1</v>
      </c>
      <c r="W67" s="12" t="str">
        <f t="array" ref="W67">SUM((G=W$8)*(P=$B67))&amp;" - "&amp;SUM((G=$B67)*(P=W$8))</f>
        <v>0 - 1</v>
      </c>
      <c r="X67" s="12" t="str">
        <f t="array" ref="X67">SUM((G=X$8)*(P=$B67))&amp;" - "&amp;SUM((G=$B67)*(P=X$8))</f>
        <v>0 - 0</v>
      </c>
      <c r="Y67" s="12" t="str">
        <f t="array" ref="Y67">SUM((G=Y$8)*(P=$B67))&amp;" - "&amp;SUM((G=$B67)*(P=Y$8))</f>
        <v>0 - 0</v>
      </c>
      <c r="Z67" s="12" t="str">
        <f t="array" ref="Z67">SUM((G=Z$8)*(P=$B67))&amp;" - "&amp;SUM((G=$B67)*(P=Z$8))</f>
        <v>0 - 0</v>
      </c>
      <c r="AA67" s="12" t="str">
        <f t="array" ref="AA67">SUM((G=AA$8)*(P=$B67))&amp;" - "&amp;SUM((G=$B67)*(P=AA$8))</f>
        <v>0 - 0</v>
      </c>
      <c r="AB67" s="12" t="str">
        <f t="array" ref="AB67">SUM((G=AB$8)*(P=$B67))&amp;" - "&amp;SUM((G=$B67)*(P=AB$8))</f>
        <v>0 - 0</v>
      </c>
      <c r="AC67" s="12" t="str">
        <f t="array" ref="AC67">SUM((G=AC$8)*(P=$B67))&amp;" - "&amp;SUM((G=$B67)*(P=AC$8))</f>
        <v>0 - 0</v>
      </c>
      <c r="AD67" s="12" t="str">
        <f t="array" ref="AD67">SUM((G=AD$8)*(P=$B67))&amp;" - "&amp;SUM((G=$B67)*(P=AD$8))</f>
        <v>0 - 0</v>
      </c>
      <c r="AE67" s="12" t="str">
        <f t="array" ref="AE67">SUM((G=AE$8)*(P=$B67))&amp;" - "&amp;SUM((G=$B67)*(P=AE$8))</f>
        <v>0 - 0</v>
      </c>
      <c r="AF67" s="12" t="str">
        <f t="array" ref="AF67">SUM((G=AF$8)*(P=$B67))&amp;" - "&amp;SUM((G=$B67)*(P=AF$8))</f>
        <v>0 - 0</v>
      </c>
      <c r="AG67" s="12" t="str">
        <f t="array" ref="AG67">SUM((G=AG$8)*(P=$B67))&amp;" - "&amp;SUM((G=$B67)*(P=AG$8))</f>
        <v>0 - 0</v>
      </c>
      <c r="AH67" s="12" t="str">
        <f t="array" ref="AH67">SUM((G=AH$8)*(P=$B67))&amp;" - "&amp;SUM((G=$B67)*(P=AH$8))</f>
        <v>0 - 0</v>
      </c>
      <c r="AI67" s="12" t="str">
        <f t="array" ref="AI67">SUM((G=AI$8)*(P=$B67))&amp;" - "&amp;SUM((G=$B67)*(P=AI$8))</f>
        <v>0 - 1</v>
      </c>
      <c r="AJ67" s="12" t="str">
        <f t="array" ref="AJ67">SUM((G=AJ$8)*(P=$B67))&amp;" - "&amp;SUM((G=$B67)*(P=AJ$8))</f>
        <v>0 - 0</v>
      </c>
      <c r="AK67" s="12" t="str">
        <f t="array" ref="AK67">SUM((G=AK$8)*(P=$B67))&amp;" - "&amp;SUM((G=$B67)*(P=AK$8))</f>
        <v>0 - 0</v>
      </c>
      <c r="AL67" s="12" t="str">
        <f t="array" ref="AL67">SUM((G=AL$8)*(P=$B67))&amp;" - "&amp;SUM((G=$B67)*(P=AL$8))</f>
        <v>0 - 0</v>
      </c>
      <c r="AM67" s="12" t="str">
        <f t="array" ref="AM67">SUM((G=AM$8)*(P=$B67))&amp;" - "&amp;SUM((G=$B67)*(P=AM$8))</f>
        <v>0 - 0</v>
      </c>
      <c r="AN67" s="12" t="str">
        <f t="array" ref="AN67">SUM((G=AN$8)*(P=$B67))&amp;" - "&amp;SUM((G=$B67)*(P=AN$8))</f>
        <v>0 - 0</v>
      </c>
      <c r="AO67" s="12" t="str">
        <f t="array" ref="AO67">SUM((G=AO$8)*(P=$B67))&amp;" - "&amp;SUM((G=$B67)*(P=AO$8))</f>
        <v>0 - 0</v>
      </c>
      <c r="AP67" s="12" t="str">
        <f t="array" ref="AP67">SUM((G=AP$8)*(P=$B67))&amp;" - "&amp;SUM((G=$B67)*(P=AP$8))</f>
        <v>0 - 0</v>
      </c>
      <c r="AQ67" s="12" t="str">
        <f t="array" ref="AQ67">SUM((G=AQ$8)*(P=$B67))&amp;" - "&amp;SUM((G=$B67)*(P=AQ$8))</f>
        <v>0 - 0</v>
      </c>
      <c r="AR67" s="12" t="str">
        <f t="array" ref="AR67">SUM((G=AR$8)*(P=$B67))&amp;" - "&amp;SUM((G=$B67)*(P=AR$8))</f>
        <v>0 - 0</v>
      </c>
      <c r="AS67" s="12" t="str">
        <f t="array" ref="AS67">SUM((G=AS$8)*(P=$B67))&amp;" - "&amp;SUM((G=$B67)*(P=AS$8))</f>
        <v>0 - 0</v>
      </c>
      <c r="AT67" s="12" t="str">
        <f t="array" ref="AT67">SUM((G=AT$8)*(P=$B67))&amp;" - "&amp;SUM((G=$B67)*(P=AT$8))</f>
        <v>0 - 0</v>
      </c>
      <c r="AU67" s="12" t="str">
        <f t="array" ref="AU67">SUM((G=AU$8)*(P=$B67))&amp;" - "&amp;SUM((G=$B67)*(P=AU$8))</f>
        <v>0 - 0</v>
      </c>
      <c r="AV67" s="12" t="str">
        <f t="array" ref="AV67">SUM((G=AV$8)*(P=$B67))&amp;" - "&amp;SUM((G=$B67)*(P=AV$8))</f>
        <v>0 - 0</v>
      </c>
      <c r="AW67" s="12" t="str">
        <f t="array" ref="AW67">SUM((G=AW$8)*(P=$B67))&amp;" - "&amp;SUM((G=$B67)*(P=AW$8))</f>
        <v>0 - 0</v>
      </c>
      <c r="AX67" s="12" t="str">
        <f t="array" ref="AX67">SUM((G=AX$8)*(P=$B67))&amp;" - "&amp;SUM((G=$B67)*(P=AX$8))</f>
        <v>0 - 0</v>
      </c>
      <c r="AY67" s="12" t="str">
        <f t="array" ref="AY67">SUM((G=AY$8)*(P=$B67))&amp;" - "&amp;SUM((G=$B67)*(P=AY$8))</f>
        <v>0 - 0</v>
      </c>
      <c r="AZ67" s="12" t="str">
        <f t="array" ref="AZ67">SUM((G=AZ$8)*(P=$B67))&amp;" - "&amp;SUM((G=$B67)*(P=AZ$8))</f>
        <v>0 - 0</v>
      </c>
      <c r="BA67" s="12" t="str">
        <f t="array" ref="BA67">SUM((G=BA$8)*(P=$B67))&amp;" - "&amp;SUM((G=$B67)*(P=BA$8))</f>
        <v>0 - 0</v>
      </c>
      <c r="BB67" s="12" t="str">
        <f t="array" ref="BB67">SUM((G=BB$8)*(P=$B67))&amp;" - "&amp;SUM((G=$B67)*(P=BB$8))</f>
        <v>0 - 0</v>
      </c>
      <c r="BC67" s="12" t="str">
        <f t="array" ref="BC67">SUM((G=BC$8)*(P=$B67))&amp;" - "&amp;SUM((G=$B67)*(P=BC$8))</f>
        <v>0 - 0</v>
      </c>
      <c r="BD67" s="12" t="str">
        <f t="array" ref="BD67">SUM((G=BD$8)*(P=$B67))&amp;" - "&amp;SUM((G=$B67)*(P=BD$8))</f>
        <v>0 - 0</v>
      </c>
      <c r="BE67" s="12" t="str">
        <f t="array" ref="BE67">SUM((G=BE$8)*(P=$B67))&amp;" - "&amp;SUM((G=$B67)*(P=BE$8))</f>
        <v>0 - 0</v>
      </c>
      <c r="BF67" s="12" t="str">
        <f t="array" ref="BF67">SUM((G=BF$8)*(P=$B67))&amp;" - "&amp;SUM((G=$B67)*(P=BF$8))</f>
        <v>0 - 0</v>
      </c>
      <c r="BG67" s="12" t="str">
        <f t="array" ref="BG67">SUM((G=BG$8)*(P=$B67))&amp;" - "&amp;SUM((G=$B67)*(P=BG$8))</f>
        <v>0 - 0</v>
      </c>
      <c r="BH67" s="25" t="str">
        <f t="array" ref="BH67">SUM((G=BH$8)*(P=$B67))&amp;" - "&amp;SUM((G=$B67)*(P=BH$8))</f>
        <v>0 - 0</v>
      </c>
      <c r="BI67" s="25" t="str">
        <f t="array" ref="BI67">SUM((G=BI$8)*(P=$B67))&amp;" - "&amp;SUM((G=$B67)*(P=BI$8))</f>
        <v>0 - 0</v>
      </c>
      <c r="BJ67" s="24" t="str">
        <f>B67</f>
        <v>YANN</v>
      </c>
      <c r="BK67" s="16"/>
    </row>
    <row r="68" spans="1:63" ht="15" x14ac:dyDescent="0.2">
      <c r="B68" s="48" t="s">
        <v>313</v>
      </c>
    </row>
    <row r="69" spans="1:63" ht="11.1" customHeight="1" x14ac:dyDescent="0.2"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2"/>
      <c r="BK69" s="16"/>
    </row>
    <row r="70" spans="1:63" ht="11.1" customHeight="1" x14ac:dyDescent="0.2">
      <c r="B70" s="3"/>
      <c r="C70" s="1581" t="s">
        <v>136</v>
      </c>
      <c r="D70" s="1582"/>
      <c r="E70" s="1582"/>
      <c r="F70" s="1582"/>
      <c r="G70" s="1582"/>
      <c r="H70" s="1582"/>
      <c r="I70" s="1582"/>
      <c r="J70" s="1582"/>
      <c r="K70" s="1582"/>
      <c r="L70" s="1582"/>
      <c r="M70" s="1582"/>
      <c r="N70" s="1582"/>
      <c r="O70" s="1582"/>
      <c r="P70" s="1582"/>
      <c r="Q70" s="1582"/>
      <c r="R70" s="1582"/>
      <c r="S70" s="1582"/>
      <c r="T70" s="1582"/>
      <c r="U70" s="1582"/>
      <c r="V70" s="1582"/>
      <c r="W70" s="1582"/>
      <c r="X70" s="1582"/>
      <c r="Y70" s="1582"/>
      <c r="Z70" s="1582"/>
      <c r="AA70" s="1582"/>
      <c r="AB70" s="1582"/>
      <c r="AC70" s="1582"/>
      <c r="AD70" s="1582"/>
      <c r="AE70" s="1582"/>
      <c r="AF70" s="1582"/>
      <c r="AG70" s="1582"/>
      <c r="AH70" s="1582"/>
      <c r="AI70" s="1582"/>
      <c r="AJ70" s="1582"/>
      <c r="AK70" s="1582"/>
      <c r="AL70" s="1582"/>
      <c r="AM70" s="1582"/>
      <c r="AN70" s="1582"/>
      <c r="AO70" s="1582"/>
      <c r="AP70" s="1582"/>
      <c r="AQ70" s="1582"/>
      <c r="AR70" s="1582"/>
      <c r="AS70" s="1582"/>
      <c r="AT70" s="1582"/>
      <c r="AU70" s="1582"/>
      <c r="AV70" s="1582"/>
      <c r="AW70" s="1582"/>
      <c r="AX70" s="1582"/>
      <c r="AY70" s="1582"/>
      <c r="AZ70" s="1582"/>
      <c r="BA70" s="1582"/>
      <c r="BB70" s="1582"/>
      <c r="BC70" s="1582"/>
      <c r="BD70" s="1582"/>
      <c r="BE70" s="1582"/>
      <c r="BF70" s="1582"/>
      <c r="BG70" s="1582"/>
      <c r="BH70" s="1582"/>
      <c r="BI70" s="1583"/>
      <c r="BJ70" s="2"/>
      <c r="BK70" s="16"/>
    </row>
    <row r="71" spans="1:63" ht="11.1" customHeight="1" x14ac:dyDescent="0.2">
      <c r="B71" s="3"/>
      <c r="C71" s="1584"/>
      <c r="D71" s="1585"/>
      <c r="E71" s="1585"/>
      <c r="F71" s="1585"/>
      <c r="G71" s="1585"/>
      <c r="H71" s="1585"/>
      <c r="I71" s="1585"/>
      <c r="J71" s="1585"/>
      <c r="K71" s="1585"/>
      <c r="L71" s="1585"/>
      <c r="M71" s="1585"/>
      <c r="N71" s="1585"/>
      <c r="O71" s="1585"/>
      <c r="P71" s="1585"/>
      <c r="Q71" s="1585"/>
      <c r="R71" s="1585"/>
      <c r="S71" s="1585"/>
      <c r="T71" s="1585"/>
      <c r="U71" s="1585"/>
      <c r="V71" s="1585"/>
      <c r="W71" s="1585"/>
      <c r="X71" s="1585"/>
      <c r="Y71" s="1585"/>
      <c r="Z71" s="1585"/>
      <c r="AA71" s="1585"/>
      <c r="AB71" s="1585"/>
      <c r="AC71" s="1585"/>
      <c r="AD71" s="1585"/>
      <c r="AE71" s="1585"/>
      <c r="AF71" s="1585"/>
      <c r="AG71" s="1585"/>
      <c r="AH71" s="1585"/>
      <c r="AI71" s="1585"/>
      <c r="AJ71" s="1585"/>
      <c r="AK71" s="1585"/>
      <c r="AL71" s="1585"/>
      <c r="AM71" s="1585"/>
      <c r="AN71" s="1585"/>
      <c r="AO71" s="1585"/>
      <c r="AP71" s="1585"/>
      <c r="AQ71" s="1585"/>
      <c r="AR71" s="1585"/>
      <c r="AS71" s="1585"/>
      <c r="AT71" s="1585"/>
      <c r="AU71" s="1585"/>
      <c r="AV71" s="1585"/>
      <c r="AW71" s="1585"/>
      <c r="AX71" s="1585"/>
      <c r="AY71" s="1585"/>
      <c r="AZ71" s="1585"/>
      <c r="BA71" s="1585"/>
      <c r="BB71" s="1585"/>
      <c r="BC71" s="1585"/>
      <c r="BD71" s="1585"/>
      <c r="BE71" s="1585"/>
      <c r="BF71" s="1585"/>
      <c r="BG71" s="1585"/>
      <c r="BH71" s="1585"/>
      <c r="BI71" s="1586"/>
      <c r="BJ71" s="2"/>
      <c r="BK71" s="16"/>
    </row>
    <row r="72" spans="1:63" ht="11.1" customHeight="1" x14ac:dyDescent="0.2">
      <c r="B72" s="2"/>
      <c r="C72" s="1187"/>
      <c r="D72" s="1187"/>
      <c r="E72" s="1187"/>
      <c r="F72" s="1188"/>
      <c r="G72" s="1188"/>
      <c r="H72" s="1188"/>
      <c r="I72" s="1188"/>
      <c r="J72" s="1188"/>
      <c r="K72" s="1188"/>
      <c r="L72" s="1188"/>
      <c r="M72" s="1188"/>
      <c r="N72" s="1188"/>
      <c r="O72" s="1188"/>
      <c r="P72" s="1188"/>
      <c r="Q72" s="1188"/>
      <c r="R72" s="1188"/>
      <c r="S72" s="1188"/>
      <c r="T72" s="1188"/>
      <c r="U72" s="1188"/>
      <c r="V72" s="1187"/>
      <c r="W72" s="1187"/>
      <c r="X72" s="1187"/>
      <c r="Y72" s="1187"/>
      <c r="Z72" s="1187"/>
      <c r="AA72" s="1187"/>
      <c r="AB72" s="1187"/>
      <c r="AC72" s="1187"/>
      <c r="AD72" s="1187"/>
      <c r="AE72" s="1187"/>
      <c r="AF72" s="1187"/>
      <c r="AG72" s="1187"/>
      <c r="AH72" s="1187"/>
      <c r="AI72" s="1187"/>
      <c r="AJ72" s="1187"/>
      <c r="AK72" s="1187"/>
      <c r="AL72" s="1187"/>
      <c r="AM72" s="1187"/>
      <c r="AN72" s="1187"/>
      <c r="AO72" s="1187"/>
      <c r="AP72" s="1187"/>
      <c r="AQ72" s="1187"/>
      <c r="AR72" s="1187"/>
      <c r="AS72" s="1187"/>
      <c r="AT72" s="1187"/>
      <c r="AU72" s="1187"/>
      <c r="AV72" s="1187"/>
      <c r="AW72" s="1187"/>
      <c r="AX72" s="1187"/>
      <c r="AY72" s="1187"/>
      <c r="AZ72" s="1187"/>
      <c r="BA72" s="1187"/>
      <c r="BB72" s="1187"/>
      <c r="BC72" s="1187"/>
      <c r="BD72" s="1187"/>
      <c r="BE72" s="1187"/>
      <c r="BF72" s="1187"/>
      <c r="BG72" s="1187"/>
      <c r="BH72" s="1187"/>
      <c r="BI72" s="1187"/>
      <c r="BJ72" s="2"/>
      <c r="BK72" s="16"/>
    </row>
    <row r="73" spans="1:63" s="37" customFormat="1" ht="63" x14ac:dyDescent="0.25">
      <c r="B73" s="36"/>
      <c r="C73" s="1189" t="str">
        <f t="shared" ref="C73:J73" si="2">C8</f>
        <v>ANGELIQUE</v>
      </c>
      <c r="D73" s="1190" t="str">
        <f>D8</f>
        <v>ARNAUD E.</v>
      </c>
      <c r="E73" s="1190" t="str">
        <f t="shared" si="2"/>
        <v>BAPTISTE</v>
      </c>
      <c r="F73" s="1190" t="str">
        <f t="shared" si="2"/>
        <v>BOBOS</v>
      </c>
      <c r="G73" s="1190" t="str">
        <f t="shared" si="2"/>
        <v>CEDRIC J.</v>
      </c>
      <c r="H73" s="1190" t="str">
        <f t="shared" si="2"/>
        <v>CELIA</v>
      </c>
      <c r="I73" s="1190" t="str">
        <f t="shared" si="2"/>
        <v>CLAUDE</v>
      </c>
      <c r="J73" s="1190" t="str">
        <f t="shared" si="2"/>
        <v>CORINNE</v>
      </c>
      <c r="K73" s="1190" t="str">
        <f>K8</f>
        <v>CYRIL D.</v>
      </c>
      <c r="L73" s="1190" t="str">
        <f t="shared" ref="L73:BI73" si="3">L8</f>
        <v>CYRILLE</v>
      </c>
      <c r="M73" s="1190" t="str">
        <f t="shared" si="3"/>
        <v>DAMS</v>
      </c>
      <c r="N73" s="1190" t="str">
        <f t="shared" si="3"/>
        <v>DJOH</v>
      </c>
      <c r="O73" s="1190" t="str">
        <f t="shared" si="3"/>
        <v>ELISA</v>
      </c>
      <c r="P73" s="1190" t="str">
        <f t="shared" si="3"/>
        <v>ELISE</v>
      </c>
      <c r="Q73" s="1190" t="str">
        <f t="shared" si="3"/>
        <v>ERIC</v>
      </c>
      <c r="R73" s="1190" t="str">
        <f t="shared" si="3"/>
        <v>FABRICE</v>
      </c>
      <c r="S73" s="1190" t="str">
        <f t="shared" si="3"/>
        <v>FLORA</v>
      </c>
      <c r="T73" s="1190" t="str">
        <f t="shared" si="3"/>
        <v>FRANCK</v>
      </c>
      <c r="U73" s="1190" t="str">
        <f t="shared" si="3"/>
        <v>FD</v>
      </c>
      <c r="V73" s="1190" t="str">
        <f t="shared" si="3"/>
        <v>FRANCKY</v>
      </c>
      <c r="W73" s="1190" t="str">
        <f t="shared" si="3"/>
        <v>FRED</v>
      </c>
      <c r="X73" s="1190" t="str">
        <f t="shared" si="3"/>
        <v>FRED S.</v>
      </c>
      <c r="Y73" s="1190" t="str">
        <f t="shared" si="3"/>
        <v>FREDOUILLE</v>
      </c>
      <c r="Z73" s="1190" t="str">
        <f t="shared" si="3"/>
        <v>GEOFFROY</v>
      </c>
      <c r="AA73" s="1190" t="str">
        <f t="shared" si="3"/>
        <v>GUICHON</v>
      </c>
      <c r="AB73" s="1190" t="str">
        <f t="shared" si="3"/>
        <v>HUGO</v>
      </c>
      <c r="AC73" s="1190" t="str">
        <f t="shared" si="3"/>
        <v>ISA</v>
      </c>
      <c r="AD73" s="1190" t="str">
        <f t="shared" si="3"/>
        <v>JEAN-BAPTISTE</v>
      </c>
      <c r="AE73" s="1190" t="str">
        <f t="shared" si="3"/>
        <v>JEAN-PHILIPPE</v>
      </c>
      <c r="AF73" s="1190" t="s">
        <v>345</v>
      </c>
      <c r="AG73" s="1190" t="str">
        <f t="shared" si="3"/>
        <v>JON</v>
      </c>
      <c r="AH73" s="1190" t="str">
        <f t="shared" si="3"/>
        <v>JOULS</v>
      </c>
      <c r="AI73" s="1190" t="str">
        <f t="shared" si="3"/>
        <v>JUDE</v>
      </c>
      <c r="AJ73" s="1190" t="str">
        <f t="shared" si="3"/>
        <v>JULIE</v>
      </c>
      <c r="AK73" s="1190" t="str">
        <f t="shared" si="3"/>
        <v>KARL</v>
      </c>
      <c r="AL73" s="1190" t="str">
        <f t="shared" si="3"/>
        <v>LOGAN</v>
      </c>
      <c r="AM73" s="1190" t="str">
        <f t="shared" si="3"/>
        <v>LUCILLE</v>
      </c>
      <c r="AN73" s="1190" t="str">
        <f t="shared" si="3"/>
        <v>MARION</v>
      </c>
      <c r="AO73" s="1190" t="str">
        <f t="shared" si="3"/>
        <v>MAT</v>
      </c>
      <c r="AP73" s="1190" t="str">
        <f t="shared" si="3"/>
        <v>MATHIAS</v>
      </c>
      <c r="AQ73" s="1190" t="str">
        <f t="shared" si="3"/>
        <v>MATHIEU S.</v>
      </c>
      <c r="AR73" s="1190" t="str">
        <f t="shared" si="3"/>
        <v>MATH T.</v>
      </c>
      <c r="AS73" s="1190" t="str">
        <f t="shared" si="3"/>
        <v>MATT</v>
      </c>
      <c r="AT73" s="1190" t="str">
        <f t="shared" si="3"/>
        <v>MAX</v>
      </c>
      <c r="AU73" s="1190" t="str">
        <f t="shared" si="3"/>
        <v>MENOS</v>
      </c>
      <c r="AV73" s="1190" t="str">
        <f t="shared" si="3"/>
        <v>NICO</v>
      </c>
      <c r="AW73" s="1190" t="str">
        <f t="shared" si="3"/>
        <v>NIL</v>
      </c>
      <c r="AX73" s="1190" t="str">
        <f t="shared" si="3"/>
        <v>OLIV</v>
      </c>
      <c r="AY73" s="1190" t="str">
        <f t="shared" si="3"/>
        <v>OLIVIER</v>
      </c>
      <c r="AZ73" s="1190" t="str">
        <f t="shared" si="3"/>
        <v>PILOU</v>
      </c>
      <c r="BA73" s="1190" t="str">
        <f t="shared" si="3"/>
        <v>ROB</v>
      </c>
      <c r="BB73" s="1190" t="str">
        <f t="shared" si="3"/>
        <v>ROMAIN</v>
      </c>
      <c r="BC73" s="1190" t="str">
        <f t="shared" si="3"/>
        <v>THOM</v>
      </c>
      <c r="BD73" s="1190" t="str">
        <f t="shared" si="3"/>
        <v>THOMAS J.</v>
      </c>
      <c r="BE73" s="1190" t="str">
        <f t="shared" si="3"/>
        <v>TOAT'S</v>
      </c>
      <c r="BF73" s="1190" t="str">
        <f t="shared" si="3"/>
        <v>TOMY</v>
      </c>
      <c r="BG73" s="1190" t="str">
        <f t="shared" si="3"/>
        <v>TOTOCHE</v>
      </c>
      <c r="BH73" s="1190" t="str">
        <f t="shared" si="3"/>
        <v>VINCE</v>
      </c>
      <c r="BI73" s="1191" t="str">
        <f t="shared" si="3"/>
        <v>YANN</v>
      </c>
      <c r="BK73" s="45"/>
    </row>
    <row r="74" spans="1:63" s="58" customFormat="1" ht="12" x14ac:dyDescent="0.25">
      <c r="A74" s="1598" t="s">
        <v>363</v>
      </c>
      <c r="B74" s="1195" t="s">
        <v>360</v>
      </c>
      <c r="C74" s="1170">
        <f>COUNTIF('Gagnants-Perdants'!$B$3:$B$94,C73)</f>
        <v>0</v>
      </c>
      <c r="D74" s="1170">
        <f>COUNTIF('Gagnants-Perdants'!$B$3:$B$94,D73)</f>
        <v>0</v>
      </c>
      <c r="E74" s="1170">
        <f>COUNTIF('Gagnants-Perdants'!$B$3:$B$94,E73)</f>
        <v>0</v>
      </c>
      <c r="F74" s="1170">
        <f>COUNTIF('Gagnants-Perdants'!$B$3:$B$94,F73)</f>
        <v>9</v>
      </c>
      <c r="G74" s="1170">
        <f>COUNTIF('Gagnants-Perdants'!$B$3:$B$94,G73)</f>
        <v>0</v>
      </c>
      <c r="H74" s="1170">
        <f>COUNTIF('Gagnants-Perdants'!$B$3:$B$94,H73)</f>
        <v>0</v>
      </c>
      <c r="I74" s="1170">
        <f>COUNTIF('Gagnants-Perdants'!$B$3:$B$94,I73)</f>
        <v>0</v>
      </c>
      <c r="J74" s="1170">
        <f>COUNTIF('Gagnants-Perdants'!$B$3:$B$94,J73)</f>
        <v>0</v>
      </c>
      <c r="K74" s="1170">
        <f>COUNTIF('Gagnants-Perdants'!$B$3:$B$94,K73)</f>
        <v>0</v>
      </c>
      <c r="L74" s="1170">
        <f>COUNTIF('Gagnants-Perdants'!$B$3:$B$94,L73)</f>
        <v>2</v>
      </c>
      <c r="M74" s="1170">
        <f>COUNTIF('Gagnants-Perdants'!$B$3:$B$94,M73)</f>
        <v>6</v>
      </c>
      <c r="N74" s="1170">
        <f>COUNTIF('Gagnants-Perdants'!$B$3:$B$94,N73)</f>
        <v>12</v>
      </c>
      <c r="O74" s="1170">
        <f>COUNTIF('Gagnants-Perdants'!$B$3:$B$94,O73)</f>
        <v>0</v>
      </c>
      <c r="P74" s="1170">
        <f>COUNTIF('Gagnants-Perdants'!$B$3:$B$94,P73)</f>
        <v>0</v>
      </c>
      <c r="Q74" s="1170">
        <f>COUNTIF('Gagnants-Perdants'!$B$3:$B$94,Q73)</f>
        <v>0</v>
      </c>
      <c r="R74" s="1170">
        <f>COUNTIF('Gagnants-Perdants'!$B$3:$B$94,R73)</f>
        <v>0</v>
      </c>
      <c r="S74" s="1170">
        <f>COUNTIF('Gagnants-Perdants'!$B$3:$B$94,S73)</f>
        <v>1</v>
      </c>
      <c r="T74" s="1170">
        <f>COUNTIF('Gagnants-Perdants'!$B$3:$B$94,T73)</f>
        <v>6</v>
      </c>
      <c r="U74" s="1170">
        <f>COUNTIF('Gagnants-Perdants'!$B$3:$B$94,U73)</f>
        <v>10</v>
      </c>
      <c r="V74" s="1170">
        <f>COUNTIF('Gagnants-Perdants'!$B$3:$B$94,V73)</f>
        <v>5</v>
      </c>
      <c r="W74" s="1170">
        <f>COUNTIF('Gagnants-Perdants'!$B$3:$B$94,W73)</f>
        <v>8</v>
      </c>
      <c r="X74" s="1170">
        <f>COUNTIF('Gagnants-Perdants'!$B$3:$B$94,X73)</f>
        <v>0</v>
      </c>
      <c r="Y74" s="1170">
        <f>COUNTIF('Gagnants-Perdants'!$B$3:$B$94,Y73)</f>
        <v>3</v>
      </c>
      <c r="Z74" s="1170">
        <f>COUNTIF('Gagnants-Perdants'!$B$3:$B$94,Z73)</f>
        <v>0</v>
      </c>
      <c r="AA74" s="1170">
        <f>COUNTIF('Gagnants-Perdants'!$B$3:$B$94,AA73)</f>
        <v>0</v>
      </c>
      <c r="AB74" s="1170">
        <f>COUNTIF('Gagnants-Perdants'!$B$3:$B$94,AB73)</f>
        <v>11</v>
      </c>
      <c r="AC74" s="1170">
        <f>COUNTIF('Gagnants-Perdants'!$B$3:$B$94,AC73)</f>
        <v>0</v>
      </c>
      <c r="AD74" s="1170">
        <f>COUNTIF('Gagnants-Perdants'!$B$3:$B$94,AD73)</f>
        <v>0</v>
      </c>
      <c r="AE74" s="1170">
        <f>COUNTIF('Gagnants-Perdants'!$B$3:$B$94,AE73)</f>
        <v>0</v>
      </c>
      <c r="AF74" s="1170">
        <f>COUNTIF('Gagnants-Perdants'!$B$3:$B$94,AF73)</f>
        <v>0</v>
      </c>
      <c r="AG74" s="1170">
        <f>COUNTIF('Gagnants-Perdants'!$B$3:$B$94,AG73)</f>
        <v>8</v>
      </c>
      <c r="AH74" s="1170">
        <f>COUNTIF('Gagnants-Perdants'!$B$3:$B$94,AH73)</f>
        <v>0</v>
      </c>
      <c r="AI74" s="1170">
        <f>COUNTIF('Gagnants-Perdants'!$B$3:$B$94,AI73)</f>
        <v>0</v>
      </c>
      <c r="AJ74" s="1170">
        <f>COUNTIF('Gagnants-Perdants'!$B$3:$B$94,AJ73)</f>
        <v>1</v>
      </c>
      <c r="AK74" s="1170">
        <f>COUNTIF('Gagnants-Perdants'!$B$3:$B$94,AK73)</f>
        <v>0</v>
      </c>
      <c r="AL74" s="1170">
        <f>COUNTIF('Gagnants-Perdants'!$B$3:$B$94,AL73)</f>
        <v>0</v>
      </c>
      <c r="AM74" s="1170">
        <f>COUNTIF('Gagnants-Perdants'!$B$3:$B$94,AM73)</f>
        <v>0</v>
      </c>
      <c r="AN74" s="1170">
        <f>COUNTIF('Gagnants-Perdants'!$B$3:$B$94,AN73)</f>
        <v>0</v>
      </c>
      <c r="AO74" s="1170">
        <f>COUNTIF('Gagnants-Perdants'!$B$3:$B$94,AO73)</f>
        <v>0</v>
      </c>
      <c r="AP74" s="1170">
        <f>COUNTIF('Gagnants-Perdants'!$B$3:$B$94,AP73)</f>
        <v>0</v>
      </c>
      <c r="AQ74" s="1170">
        <f>COUNTIF('Gagnants-Perdants'!$B$3:$B$94,AQ73)</f>
        <v>0</v>
      </c>
      <c r="AR74" s="1170">
        <f>COUNTIF('Gagnants-Perdants'!$B$3:$B$94,AR73)</f>
        <v>0</v>
      </c>
      <c r="AS74" s="1170">
        <f>COUNTIF('Gagnants-Perdants'!$B$3:$B$94,AS73)</f>
        <v>0</v>
      </c>
      <c r="AT74" s="1170">
        <f>COUNTIF('Gagnants-Perdants'!$B$3:$B$94,AT73)</f>
        <v>0</v>
      </c>
      <c r="AU74" s="1170">
        <f>COUNTIF('Gagnants-Perdants'!$B$3:$B$94,AU73)</f>
        <v>0</v>
      </c>
      <c r="AV74" s="1170">
        <f>COUNTIF('Gagnants-Perdants'!$B$3:$B$94,AV73)</f>
        <v>0</v>
      </c>
      <c r="AW74" s="1170">
        <f>COUNTIF('Gagnants-Perdants'!$B$3:$B$94,AW73)</f>
        <v>0</v>
      </c>
      <c r="AX74" s="1170">
        <f>COUNTIF('Gagnants-Perdants'!$B$3:$B$94,AX73)</f>
        <v>2</v>
      </c>
      <c r="AY74" s="1170">
        <f>COUNTIF('Gagnants-Perdants'!$B$3:$B$94,AY73)</f>
        <v>0</v>
      </c>
      <c r="AZ74" s="1170">
        <f>COUNTIF('Gagnants-Perdants'!$B$3:$B$94,AZ73)</f>
        <v>1</v>
      </c>
      <c r="BA74" s="1170">
        <f>COUNTIF('Gagnants-Perdants'!$B$3:$B$94,BA73)</f>
        <v>6</v>
      </c>
      <c r="BB74" s="1170">
        <f>COUNTIF('Gagnants-Perdants'!$B$3:$B$94,BB73)</f>
        <v>0</v>
      </c>
      <c r="BC74" s="1170">
        <f>COUNTIF('Gagnants-Perdants'!$B$3:$B$94,BC73)</f>
        <v>0</v>
      </c>
      <c r="BD74" s="1170">
        <f>COUNTIF('Gagnants-Perdants'!$B$3:$B$94,BD73)</f>
        <v>0</v>
      </c>
      <c r="BE74" s="1170">
        <f>COUNTIF('Gagnants-Perdants'!$B$3:$B$94,BE73)</f>
        <v>0</v>
      </c>
      <c r="BF74" s="1170">
        <f>COUNTIF('Gagnants-Perdants'!$B$3:$B$94,BF73)</f>
        <v>0</v>
      </c>
      <c r="BG74" s="1170">
        <f>COUNTIF('Gagnants-Perdants'!$B$3:$B$94,BG73)</f>
        <v>0</v>
      </c>
      <c r="BH74" s="1170">
        <f>COUNTIF('Gagnants-Perdants'!$B$3:$B$94,BH73)</f>
        <v>0</v>
      </c>
      <c r="BI74" s="1170">
        <f>COUNTIF('Gagnants-Perdants'!$B$3:$B$94,BI73)</f>
        <v>0</v>
      </c>
    </row>
    <row r="75" spans="1:63" s="1167" customFormat="1" ht="11.25" x14ac:dyDescent="0.25">
      <c r="A75" s="1599"/>
      <c r="B75" s="1196" t="s">
        <v>361</v>
      </c>
      <c r="C75" s="1171">
        <f t="array" ref="C75">MAX(IF('Stats par saison'!$BL$9:$BL$102=Bountys!C73,'Stats par saison'!$AG$9:$AG$102))</f>
        <v>0</v>
      </c>
      <c r="D75" s="1171">
        <f t="array" ref="D75">MAX(IF('Stats par saison'!$BL$9:$BL$102=Bountys!D73,'Stats par saison'!$AG$9:$AG$102))</f>
        <v>0</v>
      </c>
      <c r="E75" s="1171">
        <f t="array" ref="E75">MAX(IF('Stats par saison'!$BL$9:$BL$102=Bountys!E73,'Stats par saison'!$AG$9:$AG$102))</f>
        <v>0</v>
      </c>
      <c r="F75" s="1171">
        <f t="array" ref="F75">MAX(IF('Stats par saison'!$BL$9:$BL$102=Bountys!F73,'Stats par saison'!$AG$9:$AG$102))</f>
        <v>7</v>
      </c>
      <c r="G75" s="1171">
        <f t="array" ref="G75">MAX(IF('Stats par saison'!$BL$9:$BL$102=Bountys!G73,'Stats par saison'!$AG$9:$AG$102))</f>
        <v>0</v>
      </c>
      <c r="H75" s="1171">
        <f t="array" ref="H75">MAX(IF('Stats par saison'!$BL$9:$BL$102=Bountys!H73,'Stats par saison'!$AG$9:$AG$102))</f>
        <v>0</v>
      </c>
      <c r="I75" s="1171">
        <f t="array" ref="I75">MAX(IF('Stats par saison'!$BL$9:$BL$102=Bountys!I73,'Stats par saison'!$AG$9:$AG$102))</f>
        <v>0</v>
      </c>
      <c r="J75" s="1171">
        <f t="array" ref="J75">MAX(IF('Stats par saison'!$BL$9:$BL$102=Bountys!J73,'Stats par saison'!$AG$9:$AG$102))</f>
        <v>1</v>
      </c>
      <c r="K75" s="1171">
        <f t="array" ref="K75">MAX(IF('Stats par saison'!$BL$9:$BL$102=Bountys!K73,'Stats par saison'!$AG$9:$AG$102))</f>
        <v>0</v>
      </c>
      <c r="L75" s="1171">
        <f t="array" ref="L75">MAX(IF('Stats par saison'!$BL$9:$BL$102=Bountys!L73,'Stats par saison'!$AG$9:$AG$102))</f>
        <v>6</v>
      </c>
      <c r="M75" s="1171">
        <f t="array" ref="M75">MAX(IF('Stats par saison'!$BL$9:$BL$102=Bountys!M73,'Stats par saison'!$AG$9:$AG$102))</f>
        <v>10</v>
      </c>
      <c r="N75" s="1171">
        <f t="array" ref="N75">MAX(IF('Stats par saison'!$BL$9:$BL$102=Bountys!N73,'Stats par saison'!$AG$9:$AG$102))</f>
        <v>5</v>
      </c>
      <c r="O75" s="1171">
        <f t="array" ref="O75">MAX(IF('Stats par saison'!$BL$9:$BL$102=Bountys!O73,'Stats par saison'!$AG$9:$AG$102))</f>
        <v>1</v>
      </c>
      <c r="P75" s="1171">
        <f t="array" ref="P75">MAX(IF('Stats par saison'!$BL$9:$BL$102=Bountys!P73,'Stats par saison'!$AG$9:$AG$102))</f>
        <v>0</v>
      </c>
      <c r="Q75" s="1171">
        <f t="array" ref="Q75">MAX(IF('Stats par saison'!$BL$9:$BL$102=Bountys!Q73,'Stats par saison'!$AG$9:$AG$102))</f>
        <v>0</v>
      </c>
      <c r="R75" s="1171">
        <f t="array" ref="R75">MAX(IF('Stats par saison'!$BL$9:$BL$102=Bountys!R73,'Stats par saison'!$AG$9:$AG$102))</f>
        <v>0</v>
      </c>
      <c r="S75" s="1171">
        <f t="array" ref="S75">MAX(IF('Stats par saison'!$BL$9:$BL$102=Bountys!S73,'Stats par saison'!$AG$9:$AG$102))</f>
        <v>1</v>
      </c>
      <c r="T75" s="1171">
        <f t="array" ref="T75">MAX(IF('Stats par saison'!$BL$9:$BL$102=Bountys!T73,'Stats par saison'!$AG$9:$AG$102))</f>
        <v>7</v>
      </c>
      <c r="U75" s="1171">
        <f t="array" ref="U75">MAX(IF('Stats par saison'!$BL$9:$BL$102=Bountys!U73,'Stats par saison'!$AG$9:$AG$102))</f>
        <v>6</v>
      </c>
      <c r="V75" s="1171">
        <f t="array" ref="V75">MAX(IF('Stats par saison'!$BL$9:$BL$102=Bountys!V73,'Stats par saison'!$AG$9:$AG$102))</f>
        <v>4</v>
      </c>
      <c r="W75" s="1171">
        <f t="array" ref="W75">MAX(IF('Stats par saison'!$BL$9:$BL$102=Bountys!W73,'Stats par saison'!$AG$9:$AG$102))</f>
        <v>9</v>
      </c>
      <c r="X75" s="1171">
        <f t="array" ref="X75">MAX(IF('Stats par saison'!$BL$9:$BL$102=Bountys!X73,'Stats par saison'!$AG$9:$AG$102))</f>
        <v>0</v>
      </c>
      <c r="Y75" s="1171">
        <f t="array" ref="Y75">MAX(IF('Stats par saison'!$BL$9:$BL$102=Bountys!Y73,'Stats par saison'!$AG$9:$AG$102))</f>
        <v>1</v>
      </c>
      <c r="Z75" s="1171">
        <f t="array" ref="Z75">MAX(IF('Stats par saison'!$BL$9:$BL$102=Bountys!Z73,'Stats par saison'!$AG$9:$AG$102))</f>
        <v>1</v>
      </c>
      <c r="AA75" s="1171">
        <f t="array" ref="AA75">MAX(IF('Stats par saison'!$BL$9:$BL$102=Bountys!AA73,'Stats par saison'!$AG$9:$AG$102))</f>
        <v>0</v>
      </c>
      <c r="AB75" s="1171">
        <f t="array" ref="AB75">MAX(IF('Stats par saison'!$BL$9:$BL$102=Bountys!AB73,'Stats par saison'!$AG$9:$AG$102))</f>
        <v>4</v>
      </c>
      <c r="AC75" s="1171">
        <f t="array" ref="AC75">MAX(IF('Stats par saison'!$BL$9:$BL$102=Bountys!AC73,'Stats par saison'!$AG$9:$AG$102))</f>
        <v>1</v>
      </c>
      <c r="AD75" s="1171">
        <f t="array" ref="AD75">MAX(IF('Stats par saison'!$BL$9:$BL$102=Bountys!AD73,'Stats par saison'!$AG$9:$AG$102))</f>
        <v>0</v>
      </c>
      <c r="AE75" s="1171">
        <f t="array" ref="AE75">MAX(IF('Stats par saison'!$BL$9:$BL$102=Bountys!AE73,'Stats par saison'!$AG$9:$AG$102))</f>
        <v>0</v>
      </c>
      <c r="AF75" s="1171">
        <f t="array" ref="AF75">MAX(IF('Stats par saison'!$BL$9:$BL$102=Bountys!AF73,'Stats par saison'!$AG$9:$AG$102))</f>
        <v>0</v>
      </c>
      <c r="AG75" s="1171">
        <f t="array" ref="AG75">MAX(IF('Stats par saison'!$BL$9:$BL$102=Bountys!AG73,'Stats par saison'!$AG$9:$AG$102))</f>
        <v>6</v>
      </c>
      <c r="AH75" s="1171">
        <f t="array" ref="AH75">MAX(IF('Stats par saison'!$BL$9:$BL$102=Bountys!AH73,'Stats par saison'!$AG$9:$AG$102))</f>
        <v>0</v>
      </c>
      <c r="AI75" s="1171">
        <f t="array" ref="AI75">MAX(IF('Stats par saison'!$BL$9:$BL$102=Bountys!AI73,'Stats par saison'!$AG$9:$AG$102))</f>
        <v>0</v>
      </c>
      <c r="AJ75" s="1171">
        <f t="array" ref="AJ75">MAX(IF('Stats par saison'!$BL$9:$BL$102=Bountys!AJ73,'Stats par saison'!$AG$9:$AG$102))</f>
        <v>3</v>
      </c>
      <c r="AK75" s="1171">
        <f t="array" ref="AK75">MAX(IF('Stats par saison'!$BL$9:$BL$102=Bountys!AK73,'Stats par saison'!$AG$9:$AG$102))</f>
        <v>0</v>
      </c>
      <c r="AL75" s="1171">
        <f t="array" ref="AL75">MAX(IF('Stats par saison'!$BL$9:$BL$102=Bountys!AL73,'Stats par saison'!$AG$9:$AG$102))</f>
        <v>0</v>
      </c>
      <c r="AM75" s="1171">
        <f t="array" ref="AM75">MAX(IF('Stats par saison'!$BL$9:$BL$102=Bountys!AM73,'Stats par saison'!$AG$9:$AG$102))</f>
        <v>0</v>
      </c>
      <c r="AN75" s="1171">
        <f t="array" ref="AN75">MAX(IF('Stats par saison'!$BL$9:$BL$102=Bountys!AN73,'Stats par saison'!$AG$9:$AG$102))</f>
        <v>2</v>
      </c>
      <c r="AO75" s="1171">
        <f t="array" ref="AO75">MAX(IF('Stats par saison'!$BL$9:$BL$102=Bountys!AO73,'Stats par saison'!$AG$9:$AG$102))</f>
        <v>1</v>
      </c>
      <c r="AP75" s="1171">
        <f t="array" ref="AP75">MAX(IF('Stats par saison'!$BL$9:$BL$102=Bountys!AP73,'Stats par saison'!$AG$9:$AG$102))</f>
        <v>0</v>
      </c>
      <c r="AQ75" s="1171">
        <f t="array" ref="AQ75">MAX(IF('Stats par saison'!$BL$9:$BL$102=Bountys!AQ73,'Stats par saison'!$AG$9:$AG$102))</f>
        <v>0</v>
      </c>
      <c r="AR75" s="1171">
        <f t="array" ref="AR75">MAX(IF('Stats par saison'!$BL$9:$BL$102=Bountys!AR73,'Stats par saison'!$AG$9:$AG$102))</f>
        <v>0</v>
      </c>
      <c r="AS75" s="1171">
        <f t="array" ref="AS75">MAX(IF('Stats par saison'!$BL$9:$BL$102=Bountys!AS73,'Stats par saison'!$AG$9:$AG$102))</f>
        <v>0</v>
      </c>
      <c r="AT75" s="1171">
        <f t="array" ref="AT75">MAX(IF('Stats par saison'!$BL$9:$BL$102=Bountys!AT73,'Stats par saison'!$AG$9:$AG$102))</f>
        <v>0</v>
      </c>
      <c r="AU75" s="1171">
        <f t="array" ref="AU75">MAX(IF('Stats par saison'!$BL$9:$BL$102=Bountys!AU73,'Stats par saison'!$AG$9:$AG$102))</f>
        <v>0</v>
      </c>
      <c r="AV75" s="1171">
        <f t="array" ref="AV75">MAX(IF('Stats par saison'!$BL$9:$BL$102=Bountys!AV73,'Stats par saison'!$AG$9:$AG$102))</f>
        <v>0</v>
      </c>
      <c r="AW75" s="1171">
        <f t="array" ref="AW75">MAX(IF('Stats par saison'!$BL$9:$BL$102=Bountys!AW73,'Stats par saison'!$AG$9:$AG$102))</f>
        <v>0</v>
      </c>
      <c r="AX75" s="1171">
        <f t="array" ref="AX75">MAX(IF('Stats par saison'!$BL$9:$BL$102=Bountys!AX73,'Stats par saison'!$AG$9:$AG$102))</f>
        <v>4</v>
      </c>
      <c r="AY75" s="1171">
        <f t="array" ref="AY75">MAX(IF('Stats par saison'!$BL$9:$BL$102=Bountys!AY73,'Stats par saison'!$AG$9:$AG$102))</f>
        <v>0</v>
      </c>
      <c r="AZ75" s="1171">
        <f t="array" ref="AZ75">MAX(IF('Stats par saison'!$BL$9:$BL$102=Bountys!AZ73,'Stats par saison'!$AG$9:$AG$102))</f>
        <v>6</v>
      </c>
      <c r="BA75" s="1171">
        <f t="array" ref="BA75">MAX(IF('Stats par saison'!$BL$9:$BL$102=Bountys!BA73,'Stats par saison'!$AG$9:$AG$102))</f>
        <v>8</v>
      </c>
      <c r="BB75" s="1171">
        <f t="array" ref="BB75">MAX(IF('Stats par saison'!$BL$9:$BL$102=Bountys!BB73,'Stats par saison'!$AG$9:$AG$102))</f>
        <v>1</v>
      </c>
      <c r="BC75" s="1171">
        <f t="array" ref="BC75">MAX(IF('Stats par saison'!$BL$9:$BL$102=Bountys!BC73,'Stats par saison'!$AG$9:$AG$102))</f>
        <v>0</v>
      </c>
      <c r="BD75" s="1171">
        <f t="array" ref="BD75">MAX(IF('Stats par saison'!$BL$9:$BL$102=Bountys!BD73,'Stats par saison'!$AG$9:$AG$102))</f>
        <v>3</v>
      </c>
      <c r="BE75" s="1171">
        <f t="array" ref="BE75">MAX(IF('Stats par saison'!$BL$9:$BL$102=Bountys!BE73,'Stats par saison'!$AG$9:$AG$102))</f>
        <v>0</v>
      </c>
      <c r="BF75" s="1171">
        <f t="array" ref="BF75">MAX(IF('Stats par saison'!$BL$9:$BL$102=Bountys!BF73,'Stats par saison'!$AG$9:$AG$102))</f>
        <v>3</v>
      </c>
      <c r="BG75" s="1171">
        <f t="array" ref="BG75">MAX(IF('Stats par saison'!$BL$9:$BL$102=Bountys!BG73,'Stats par saison'!$AG$9:$AG$102))</f>
        <v>0</v>
      </c>
      <c r="BH75" s="1171">
        <f t="array" ref="BH75">MAX(IF('Stats par saison'!$BL$9:$BL$102=Bountys!BH73,'Stats par saison'!$AG$9:$AG$102))</f>
        <v>0</v>
      </c>
      <c r="BI75" s="1171">
        <f t="array" ref="BI75">MAX(IF('Stats par saison'!$BL$9:$BL$102=Bountys!BI73,'Stats par saison'!$AG$9:$AG$102))</f>
        <v>0</v>
      </c>
    </row>
    <row r="76" spans="1:63" s="56" customFormat="1" ht="12" x14ac:dyDescent="0.25">
      <c r="A76" s="1599"/>
      <c r="B76" s="1197" t="s">
        <v>362</v>
      </c>
      <c r="C76" s="1172" t="str">
        <f>IF(C75&gt;0,C74/C75,"-")</f>
        <v>-</v>
      </c>
      <c r="D76" s="1172" t="str">
        <f t="shared" ref="D76:BI76" si="4">IF(D75&gt;0,D74/D75,"-")</f>
        <v>-</v>
      </c>
      <c r="E76" s="1172" t="str">
        <f t="shared" si="4"/>
        <v>-</v>
      </c>
      <c r="F76" s="1172">
        <f t="shared" si="4"/>
        <v>1.2857142857142858</v>
      </c>
      <c r="G76" s="1172" t="str">
        <f t="shared" si="4"/>
        <v>-</v>
      </c>
      <c r="H76" s="1172" t="str">
        <f t="shared" si="4"/>
        <v>-</v>
      </c>
      <c r="I76" s="1172" t="str">
        <f t="shared" si="4"/>
        <v>-</v>
      </c>
      <c r="J76" s="1172">
        <f t="shared" si="4"/>
        <v>0</v>
      </c>
      <c r="K76" s="1172" t="str">
        <f t="shared" si="4"/>
        <v>-</v>
      </c>
      <c r="L76" s="1172">
        <f t="shared" si="4"/>
        <v>0.33333333333333331</v>
      </c>
      <c r="M76" s="1172">
        <f t="shared" si="4"/>
        <v>0.6</v>
      </c>
      <c r="N76" s="1172">
        <f t="shared" si="4"/>
        <v>2.4</v>
      </c>
      <c r="O76" s="1172">
        <f t="shared" si="4"/>
        <v>0</v>
      </c>
      <c r="P76" s="1172" t="str">
        <f t="shared" si="4"/>
        <v>-</v>
      </c>
      <c r="Q76" s="1172" t="str">
        <f t="shared" si="4"/>
        <v>-</v>
      </c>
      <c r="R76" s="1172" t="str">
        <f t="shared" si="4"/>
        <v>-</v>
      </c>
      <c r="S76" s="1172">
        <f t="shared" si="4"/>
        <v>1</v>
      </c>
      <c r="T76" s="1172">
        <f t="shared" si="4"/>
        <v>0.8571428571428571</v>
      </c>
      <c r="U76" s="1172">
        <f t="shared" si="4"/>
        <v>1.6666666666666667</v>
      </c>
      <c r="V76" s="1172">
        <f t="shared" si="4"/>
        <v>1.25</v>
      </c>
      <c r="W76" s="1172">
        <f t="shared" si="4"/>
        <v>0.88888888888888884</v>
      </c>
      <c r="X76" s="1172" t="str">
        <f t="shared" si="4"/>
        <v>-</v>
      </c>
      <c r="Y76" s="1172">
        <f t="shared" si="4"/>
        <v>3</v>
      </c>
      <c r="Z76" s="1172">
        <f t="shared" si="4"/>
        <v>0</v>
      </c>
      <c r="AA76" s="1172" t="str">
        <f t="shared" si="4"/>
        <v>-</v>
      </c>
      <c r="AB76" s="1172">
        <f t="shared" si="4"/>
        <v>2.75</v>
      </c>
      <c r="AC76" s="1172">
        <f t="shared" si="4"/>
        <v>0</v>
      </c>
      <c r="AD76" s="1172" t="str">
        <f t="shared" ref="AD76" si="5">IF(AD75&gt;0,AD74/AD75,"-")</f>
        <v>-</v>
      </c>
      <c r="AE76" s="1172" t="str">
        <f t="shared" si="4"/>
        <v>-</v>
      </c>
      <c r="AF76" s="1172" t="str">
        <f t="shared" si="4"/>
        <v>-</v>
      </c>
      <c r="AG76" s="1172">
        <f t="shared" si="4"/>
        <v>1.3333333333333333</v>
      </c>
      <c r="AH76" s="1172" t="str">
        <f t="shared" si="4"/>
        <v>-</v>
      </c>
      <c r="AI76" s="1172" t="str">
        <f t="shared" si="4"/>
        <v>-</v>
      </c>
      <c r="AJ76" s="1172">
        <f t="shared" si="4"/>
        <v>0.33333333333333331</v>
      </c>
      <c r="AK76" s="1172" t="str">
        <f t="shared" si="4"/>
        <v>-</v>
      </c>
      <c r="AL76" s="1172" t="str">
        <f t="shared" si="4"/>
        <v>-</v>
      </c>
      <c r="AM76" s="1172" t="str">
        <f t="shared" si="4"/>
        <v>-</v>
      </c>
      <c r="AN76" s="1172">
        <f t="shared" si="4"/>
        <v>0</v>
      </c>
      <c r="AO76" s="1172">
        <f t="shared" si="4"/>
        <v>0</v>
      </c>
      <c r="AP76" s="1172" t="str">
        <f t="shared" si="4"/>
        <v>-</v>
      </c>
      <c r="AQ76" s="1172" t="str">
        <f t="shared" si="4"/>
        <v>-</v>
      </c>
      <c r="AR76" s="1172" t="str">
        <f t="shared" si="4"/>
        <v>-</v>
      </c>
      <c r="AS76" s="1172" t="str">
        <f t="shared" si="4"/>
        <v>-</v>
      </c>
      <c r="AT76" s="1172" t="str">
        <f t="shared" si="4"/>
        <v>-</v>
      </c>
      <c r="AU76" s="1172" t="str">
        <f t="shared" si="4"/>
        <v>-</v>
      </c>
      <c r="AV76" s="1172" t="str">
        <f t="shared" si="4"/>
        <v>-</v>
      </c>
      <c r="AW76" s="1172" t="str">
        <f t="shared" si="4"/>
        <v>-</v>
      </c>
      <c r="AX76" s="1172">
        <f t="shared" si="4"/>
        <v>0.5</v>
      </c>
      <c r="AY76" s="1172" t="str">
        <f t="shared" si="4"/>
        <v>-</v>
      </c>
      <c r="AZ76" s="1172">
        <f t="shared" si="4"/>
        <v>0.16666666666666666</v>
      </c>
      <c r="BA76" s="1172">
        <f t="shared" si="4"/>
        <v>0.75</v>
      </c>
      <c r="BB76" s="1172">
        <f t="shared" si="4"/>
        <v>0</v>
      </c>
      <c r="BC76" s="1172" t="str">
        <f t="shared" si="4"/>
        <v>-</v>
      </c>
      <c r="BD76" s="1172">
        <f t="shared" si="4"/>
        <v>0</v>
      </c>
      <c r="BE76" s="1172" t="str">
        <f t="shared" si="4"/>
        <v>-</v>
      </c>
      <c r="BF76" s="1172">
        <f t="shared" si="4"/>
        <v>0</v>
      </c>
      <c r="BG76" s="1172" t="str">
        <f t="shared" si="4"/>
        <v>-</v>
      </c>
      <c r="BH76" s="1172" t="str">
        <f t="shared" si="4"/>
        <v>-</v>
      </c>
      <c r="BI76" s="1172" t="str">
        <f t="shared" si="4"/>
        <v>-</v>
      </c>
    </row>
    <row r="77" spans="1:63" s="58" customFormat="1" ht="12" customHeight="1" x14ac:dyDescent="0.25">
      <c r="A77" s="1600" t="s">
        <v>364</v>
      </c>
      <c r="B77" s="1198" t="s">
        <v>360</v>
      </c>
      <c r="C77" s="1173">
        <f>COUNTIF('Gagnants-Perdants'!$B$95:$B$226,C73)</f>
        <v>0</v>
      </c>
      <c r="D77" s="1173">
        <f>COUNTIF('Gagnants-Perdants'!$B$95:$B$226,D73)</f>
        <v>0</v>
      </c>
      <c r="E77" s="1173">
        <f>COUNTIF('Gagnants-Perdants'!$B$95:$B$226,E73)</f>
        <v>1</v>
      </c>
      <c r="F77" s="1173">
        <f>COUNTIF('Gagnants-Perdants'!$B$95:$B$226,F73)</f>
        <v>7</v>
      </c>
      <c r="G77" s="1173">
        <f>COUNTIF('Gagnants-Perdants'!$B$95:$B$226,G73)</f>
        <v>0</v>
      </c>
      <c r="H77" s="1173">
        <f>COUNTIF('Gagnants-Perdants'!$B$95:$B$226,H73)</f>
        <v>0</v>
      </c>
      <c r="I77" s="1173">
        <f>COUNTIF('Gagnants-Perdants'!$B$95:$B$226,I73)</f>
        <v>0</v>
      </c>
      <c r="J77" s="1173">
        <f>COUNTIF('Gagnants-Perdants'!$B$95:$B$226,J73)</f>
        <v>0</v>
      </c>
      <c r="K77" s="1173">
        <f>COUNTIF('Gagnants-Perdants'!$B$95:$B$226,K73)</f>
        <v>0</v>
      </c>
      <c r="L77" s="1173">
        <f>COUNTIF('Gagnants-Perdants'!$B$95:$B$226,L73)</f>
        <v>8</v>
      </c>
      <c r="M77" s="1173">
        <f>COUNTIF('Gagnants-Perdants'!$B$95:$B$226,M73)</f>
        <v>11</v>
      </c>
      <c r="N77" s="1173">
        <f>COUNTIF('Gagnants-Perdants'!$B$95:$B$226,N73)</f>
        <v>1</v>
      </c>
      <c r="O77" s="1173">
        <f>COUNTIF('Gagnants-Perdants'!$B$95:$B$226,O73)</f>
        <v>0</v>
      </c>
      <c r="P77" s="1173">
        <f>COUNTIF('Gagnants-Perdants'!$B$95:$B$226,P73)</f>
        <v>1</v>
      </c>
      <c r="Q77" s="1173">
        <f>COUNTIF('Gagnants-Perdants'!$B$95:$B$226,Q73)</f>
        <v>0</v>
      </c>
      <c r="R77" s="1173">
        <f>COUNTIF('Gagnants-Perdants'!$B$95:$B$226,R73)</f>
        <v>1</v>
      </c>
      <c r="S77" s="1173">
        <f>COUNTIF('Gagnants-Perdants'!$B$95:$B$226,S73)</f>
        <v>0</v>
      </c>
      <c r="T77" s="1173">
        <f>COUNTIF('Gagnants-Perdants'!$B$95:$B$226,T73)</f>
        <v>5</v>
      </c>
      <c r="U77" s="1173">
        <f>COUNTIF('Gagnants-Perdants'!$B$95:$B$226,U73)</f>
        <v>15</v>
      </c>
      <c r="V77" s="1173">
        <f>COUNTIF('Gagnants-Perdants'!$B$95:$B$226,V73)</f>
        <v>3</v>
      </c>
      <c r="W77" s="1173">
        <f>COUNTIF('Gagnants-Perdants'!$B$95:$B$226,W73)</f>
        <v>5</v>
      </c>
      <c r="X77" s="1173">
        <f>COUNTIF('Gagnants-Perdants'!$B$95:$B$226,X73)</f>
        <v>13</v>
      </c>
      <c r="Y77" s="1173">
        <f>COUNTIF('Gagnants-Perdants'!$B$95:$B$226,Y73)</f>
        <v>0</v>
      </c>
      <c r="Z77" s="1173">
        <f>COUNTIF('Gagnants-Perdants'!$B$95:$B$226,Z73)</f>
        <v>0</v>
      </c>
      <c r="AA77" s="1173">
        <f>COUNTIF('Gagnants-Perdants'!$B$95:$B$226,AA73)</f>
        <v>2</v>
      </c>
      <c r="AB77" s="1173">
        <f>COUNTIF('Gagnants-Perdants'!$B$95:$B$226,AB73)</f>
        <v>0</v>
      </c>
      <c r="AC77" s="1173">
        <f>COUNTIF('Gagnants-Perdants'!$B$95:$B$226,AC73)</f>
        <v>0</v>
      </c>
      <c r="AD77" s="1173">
        <f>COUNTIF('Gagnants-Perdants'!$B$95:$B$226,AD73)</f>
        <v>0</v>
      </c>
      <c r="AE77" s="1173">
        <f>COUNTIF('Gagnants-Perdants'!$B$95:$B$226,AE73)</f>
        <v>0</v>
      </c>
      <c r="AF77" s="1173">
        <f>COUNTIF('Gagnants-Perdants'!$B$95:$B$226,AF73)</f>
        <v>0</v>
      </c>
      <c r="AG77" s="1173">
        <f>COUNTIF('Gagnants-Perdants'!$B$95:$B$226,AG73)</f>
        <v>5</v>
      </c>
      <c r="AH77" s="1173">
        <f>COUNTIF('Gagnants-Perdants'!$B$95:$B$226,AH73)</f>
        <v>4</v>
      </c>
      <c r="AI77" s="1173">
        <f>COUNTIF('Gagnants-Perdants'!$B$95:$B$226,AI73)</f>
        <v>3</v>
      </c>
      <c r="AJ77" s="1173">
        <f>COUNTIF('Gagnants-Perdants'!$B$95:$B$226,AJ73)</f>
        <v>2</v>
      </c>
      <c r="AK77" s="1173">
        <f>COUNTIF('Gagnants-Perdants'!$B$95:$B$226,AK73)</f>
        <v>0</v>
      </c>
      <c r="AL77" s="1173">
        <f>COUNTIF('Gagnants-Perdants'!$B$95:$B$226,AL73)</f>
        <v>0</v>
      </c>
      <c r="AM77" s="1173">
        <f>COUNTIF('Gagnants-Perdants'!$B$95:$B$226,AM73)</f>
        <v>0</v>
      </c>
      <c r="AN77" s="1173">
        <f>COUNTIF('Gagnants-Perdants'!$B$95:$B$226,AN73)</f>
        <v>0</v>
      </c>
      <c r="AO77" s="1173">
        <f>COUNTIF('Gagnants-Perdants'!$B$95:$B$226,AO73)</f>
        <v>0</v>
      </c>
      <c r="AP77" s="1173">
        <f>COUNTIF('Gagnants-Perdants'!$B$95:$B$226,AP73)</f>
        <v>0</v>
      </c>
      <c r="AQ77" s="1173">
        <f>COUNTIF('Gagnants-Perdants'!$B$95:$B$226,AQ73)</f>
        <v>0</v>
      </c>
      <c r="AR77" s="1173">
        <f>COUNTIF('Gagnants-Perdants'!$B$95:$B$226,AR73)</f>
        <v>0</v>
      </c>
      <c r="AS77" s="1173">
        <f>COUNTIF('Gagnants-Perdants'!$B$95:$B$226,AS73)</f>
        <v>1</v>
      </c>
      <c r="AT77" s="1173">
        <f>COUNTIF('Gagnants-Perdants'!$B$95:$B$226,AT73)</f>
        <v>5</v>
      </c>
      <c r="AU77" s="1173">
        <f>COUNTIF('Gagnants-Perdants'!$B$95:$B$226,AU73)</f>
        <v>0</v>
      </c>
      <c r="AV77" s="1173">
        <f>COUNTIF('Gagnants-Perdants'!$B$95:$B$226,AV73)</f>
        <v>0</v>
      </c>
      <c r="AW77" s="1173">
        <f>COUNTIF('Gagnants-Perdants'!$B$95:$B$226,AW73)</f>
        <v>0</v>
      </c>
      <c r="AX77" s="1173">
        <f>COUNTIF('Gagnants-Perdants'!$B$95:$B$226,AX73)</f>
        <v>4</v>
      </c>
      <c r="AY77" s="1173">
        <f>COUNTIF('Gagnants-Perdants'!$B$95:$B$226,AY73)</f>
        <v>0</v>
      </c>
      <c r="AZ77" s="1173">
        <f>COUNTIF('Gagnants-Perdants'!$B$95:$B$226,AZ73)</f>
        <v>11</v>
      </c>
      <c r="BA77" s="1173">
        <f>COUNTIF('Gagnants-Perdants'!$B$95:$B$226,BA73)</f>
        <v>11</v>
      </c>
      <c r="BB77" s="1173">
        <f>COUNTIF('Gagnants-Perdants'!$B$95:$B$226,BB73)</f>
        <v>4</v>
      </c>
      <c r="BC77" s="1173">
        <f>COUNTIF('Gagnants-Perdants'!$B$95:$B$226,BC73)</f>
        <v>0</v>
      </c>
      <c r="BD77" s="1173">
        <f>COUNTIF('Gagnants-Perdants'!$B$95:$B$226,BD73)</f>
        <v>1</v>
      </c>
      <c r="BE77" s="1173">
        <f>COUNTIF('Gagnants-Perdants'!$B$95:$B$226,BE73)</f>
        <v>0</v>
      </c>
      <c r="BF77" s="1173">
        <f>COUNTIF('Gagnants-Perdants'!$B$95:$B$226,BF73)</f>
        <v>8</v>
      </c>
      <c r="BG77" s="1173">
        <f>COUNTIF('Gagnants-Perdants'!$B$95:$B$226,BG73)</f>
        <v>0</v>
      </c>
      <c r="BH77" s="1173">
        <f>COUNTIF('Gagnants-Perdants'!$B$95:$B$226,BH73)</f>
        <v>0</v>
      </c>
      <c r="BI77" s="1173">
        <f>COUNTIF('Gagnants-Perdants'!$B$95:$B$226,BI73)</f>
        <v>0</v>
      </c>
    </row>
    <row r="78" spans="1:63" s="56" customFormat="1" ht="12" x14ac:dyDescent="0.25">
      <c r="A78" s="1600"/>
      <c r="B78" s="1199" t="s">
        <v>361</v>
      </c>
      <c r="C78" s="1174">
        <f t="array" ref="C78">MAX(IF('Stats par saison'!$BL$9:$BL$102=Bountys!C73,'Stats par saison'!$AM$9:$AM$102))</f>
        <v>2</v>
      </c>
      <c r="D78" s="1174">
        <f t="array" ref="D78">MAX(IF('Stats par saison'!$BL$9:$BL$102=Bountys!D73,'Stats par saison'!$AM$9:$AM$102))</f>
        <v>0</v>
      </c>
      <c r="E78" s="1174">
        <f t="array" ref="E78">MAX(IF('Stats par saison'!$BL$9:$BL$102=Bountys!E73,'Stats par saison'!$AM$9:$AM$102))</f>
        <v>2</v>
      </c>
      <c r="F78" s="1174">
        <f t="array" ref="F78">MAX(IF('Stats par saison'!$BL$9:$BL$102=Bountys!F73,'Stats par saison'!$AM$9:$AM$102))</f>
        <v>3</v>
      </c>
      <c r="G78" s="1174">
        <f t="array" ref="G78">MAX(IF('Stats par saison'!$BL$9:$BL$102=Bountys!G73,'Stats par saison'!$AM$9:$AM$102))</f>
        <v>1</v>
      </c>
      <c r="H78" s="1174">
        <f t="array" ref="H78">MAX(IF('Stats par saison'!$BL$9:$BL$102=Bountys!H73,'Stats par saison'!$AM$9:$AM$102))</f>
        <v>1</v>
      </c>
      <c r="I78" s="1174">
        <f t="array" ref="I78">MAX(IF('Stats par saison'!$BL$9:$BL$102=Bountys!I73,'Stats par saison'!$AM$9:$AM$102))</f>
        <v>0</v>
      </c>
      <c r="J78" s="1174">
        <f t="array" ref="J78">MAX(IF('Stats par saison'!$BL$9:$BL$102=Bountys!J73,'Stats par saison'!$AM$9:$AM$102))</f>
        <v>0</v>
      </c>
      <c r="K78" s="1174">
        <f t="array" ref="K78">MAX(IF('Stats par saison'!$BL$9:$BL$102=Bountys!K73,'Stats par saison'!$AM$9:$AM$102))</f>
        <v>0</v>
      </c>
      <c r="L78" s="1174">
        <f t="array" ref="L78">MAX(IF('Stats par saison'!$BL$9:$BL$102=Bountys!L73,'Stats par saison'!$AM$9:$AM$102))</f>
        <v>13</v>
      </c>
      <c r="M78" s="1174">
        <f t="array" ref="M78">MAX(IF('Stats par saison'!$BL$9:$BL$102=Bountys!M73,'Stats par saison'!$AM$9:$AM$102))</f>
        <v>13</v>
      </c>
      <c r="N78" s="1174">
        <f t="array" ref="N78">MAX(IF('Stats par saison'!$BL$9:$BL$102=Bountys!N73,'Stats par saison'!$AM$9:$AM$102))</f>
        <v>2</v>
      </c>
      <c r="O78" s="1174">
        <f t="array" ref="O78">MAX(IF('Stats par saison'!$BL$9:$BL$102=Bountys!O73,'Stats par saison'!$AM$9:$AM$102))</f>
        <v>0</v>
      </c>
      <c r="P78" s="1174">
        <f t="array" ref="P78">MAX(IF('Stats par saison'!$BL$9:$BL$102=Bountys!P73,'Stats par saison'!$AM$9:$AM$102))</f>
        <v>1</v>
      </c>
      <c r="Q78" s="1174">
        <f t="array" ref="Q78">MAX(IF('Stats par saison'!$BL$9:$BL$102=Bountys!Q73,'Stats par saison'!$AM$9:$AM$102))</f>
        <v>0</v>
      </c>
      <c r="R78" s="1174">
        <f t="array" ref="R78">MAX(IF('Stats par saison'!$BL$9:$BL$102=Bountys!R73,'Stats par saison'!$AM$9:$AM$102))</f>
        <v>3</v>
      </c>
      <c r="S78" s="1174">
        <f t="array" ref="S78">MAX(IF('Stats par saison'!$BL$9:$BL$102=Bountys!S73,'Stats par saison'!$AM$9:$AM$102))</f>
        <v>0</v>
      </c>
      <c r="T78" s="1174">
        <f t="array" ref="T78">MAX(IF('Stats par saison'!$BL$9:$BL$102=Bountys!T73,'Stats par saison'!$AM$9:$AM$102))</f>
        <v>12</v>
      </c>
      <c r="U78" s="1174">
        <f t="array" ref="U78">MAX(IF('Stats par saison'!$BL$9:$BL$102=Bountys!U73,'Stats par saison'!$AM$9:$AM$102))</f>
        <v>5</v>
      </c>
      <c r="V78" s="1174">
        <f t="array" ref="V78">MAX(IF('Stats par saison'!$BL$9:$BL$102=Bountys!V73,'Stats par saison'!$AM$9:$AM$102))</f>
        <v>4</v>
      </c>
      <c r="W78" s="1174">
        <f t="array" ref="W78">MAX(IF('Stats par saison'!$BL$9:$BL$102=Bountys!W73,'Stats par saison'!$AM$9:$AM$102))</f>
        <v>11</v>
      </c>
      <c r="X78" s="1174">
        <f t="array" ref="X78">MAX(IF('Stats par saison'!$BL$9:$BL$102=Bountys!X73,'Stats par saison'!$AM$9:$AM$102))</f>
        <v>6</v>
      </c>
      <c r="Y78" s="1174">
        <f t="array" ref="Y78">MAX(IF('Stats par saison'!$BL$9:$BL$102=Bountys!Y73,'Stats par saison'!$AM$9:$AM$102))</f>
        <v>0</v>
      </c>
      <c r="Z78" s="1174">
        <f t="array" ref="Z78">MAX(IF('Stats par saison'!$BL$9:$BL$102=Bountys!Z73,'Stats par saison'!$AM$9:$AM$102))</f>
        <v>0</v>
      </c>
      <c r="AA78" s="1174">
        <f t="array" ref="AA78">MAX(IF('Stats par saison'!$BL$9:$BL$102=Bountys!AA73,'Stats par saison'!$AM$9:$AM$102))</f>
        <v>3</v>
      </c>
      <c r="AB78" s="1174">
        <f t="array" ref="AB78">MAX(IF('Stats par saison'!$BL$9:$BL$102=Bountys!AB73,'Stats par saison'!$AM$9:$AM$102))</f>
        <v>1</v>
      </c>
      <c r="AC78" s="1174">
        <f t="array" ref="AC78">MAX(IF('Stats par saison'!$BL$9:$BL$102=Bountys!AC73,'Stats par saison'!$AM$9:$AM$102))</f>
        <v>0</v>
      </c>
      <c r="AD78" s="1174">
        <f t="array" ref="AD78">MAX(IF('Stats par saison'!$BL$9:$BL$102=Bountys!AD73,'Stats par saison'!$AM$9:$AM$102))</f>
        <v>0</v>
      </c>
      <c r="AE78" s="1174">
        <f t="array" ref="AE78">MAX(IF('Stats par saison'!$BL$9:$BL$102=Bountys!AE73,'Stats par saison'!$AM$9:$AM$102))</f>
        <v>0</v>
      </c>
      <c r="AF78" s="1174">
        <f t="array" ref="AF78">MAX(IF('Stats par saison'!$BL$9:$BL$102=Bountys!AF73,'Stats par saison'!$AM$9:$AM$102))</f>
        <v>0</v>
      </c>
      <c r="AG78" s="1174">
        <f t="array" ref="AG78">MAX(IF('Stats par saison'!$BL$9:$BL$102=Bountys!AG73,'Stats par saison'!$AM$9:$AM$102))</f>
        <v>9</v>
      </c>
      <c r="AH78" s="1174">
        <f t="array" ref="AH78">MAX(IF('Stats par saison'!$BL$9:$BL$102=Bountys!AH73,'Stats par saison'!$AM$9:$AM$102))</f>
        <v>3</v>
      </c>
      <c r="AI78" s="1174">
        <f t="array" ref="AI78">MAX(IF('Stats par saison'!$BL$9:$BL$102=Bountys!AI73,'Stats par saison'!$AM$9:$AM$102))</f>
        <v>1</v>
      </c>
      <c r="AJ78" s="1174">
        <f t="array" ref="AJ78">MAX(IF('Stats par saison'!$BL$9:$BL$102=Bountys!AJ73,'Stats par saison'!$AM$9:$AM$102))</f>
        <v>4</v>
      </c>
      <c r="AK78" s="1174">
        <f t="array" ref="AK78">MAX(IF('Stats par saison'!$BL$9:$BL$102=Bountys!AK73,'Stats par saison'!$AM$9:$AM$102))</f>
        <v>0</v>
      </c>
      <c r="AL78" s="1174">
        <f t="array" ref="AL78">MAX(IF('Stats par saison'!$BL$9:$BL$102=Bountys!AL73,'Stats par saison'!$AM$9:$AM$102))</f>
        <v>0</v>
      </c>
      <c r="AM78" s="1174">
        <f t="array" ref="AM78">MAX(IF('Stats par saison'!$BL$9:$BL$102=Bountys!AM73,'Stats par saison'!$AM$9:$AM$102))</f>
        <v>1</v>
      </c>
      <c r="AN78" s="1174">
        <f t="array" ref="AN78">MAX(IF('Stats par saison'!$BL$9:$BL$102=Bountys!AN73,'Stats par saison'!$AM$9:$AM$102))</f>
        <v>0</v>
      </c>
      <c r="AO78" s="1174">
        <f t="array" ref="AO78">MAX(IF('Stats par saison'!$BL$9:$BL$102=Bountys!AO73,'Stats par saison'!$AM$9:$AM$102))</f>
        <v>0</v>
      </c>
      <c r="AP78" s="1174">
        <f t="array" ref="AP78">MAX(IF('Stats par saison'!$BL$9:$BL$102=Bountys!AP73,'Stats par saison'!$AM$9:$AM$102))</f>
        <v>0</v>
      </c>
      <c r="AQ78" s="1174">
        <f t="array" ref="AQ78">MAX(IF('Stats par saison'!$BL$9:$BL$102=Bountys!AQ73,'Stats par saison'!$AM$9:$AM$102))</f>
        <v>0</v>
      </c>
      <c r="AR78" s="1174">
        <f t="array" ref="AR78">MAX(IF('Stats par saison'!$BL$9:$BL$102=Bountys!AR73,'Stats par saison'!$AM$9:$AM$102))</f>
        <v>0</v>
      </c>
      <c r="AS78" s="1174">
        <f t="array" ref="AS78">MAX(IF('Stats par saison'!$BL$9:$BL$102=Bountys!AS73,'Stats par saison'!$AM$9:$AM$102))</f>
        <v>1</v>
      </c>
      <c r="AT78" s="1174">
        <f t="array" ref="AT78">MAX(IF('Stats par saison'!$BL$9:$BL$102=Bountys!AT73,'Stats par saison'!$AM$9:$AM$102))</f>
        <v>6</v>
      </c>
      <c r="AU78" s="1174">
        <f t="array" ref="AU78">MAX(IF('Stats par saison'!$BL$9:$BL$102=Bountys!AU73,'Stats par saison'!$AM$9:$AM$102))</f>
        <v>0</v>
      </c>
      <c r="AV78" s="1174">
        <f t="array" ref="AV78">MAX(IF('Stats par saison'!$BL$9:$BL$102=Bountys!AV73,'Stats par saison'!$AM$9:$AM$102))</f>
        <v>0</v>
      </c>
      <c r="AW78" s="1174">
        <f t="array" ref="AW78">MAX(IF('Stats par saison'!$BL$9:$BL$102=Bountys!AW73,'Stats par saison'!$AM$9:$AM$102))</f>
        <v>0</v>
      </c>
      <c r="AX78" s="1174">
        <f t="array" ref="AX78">MAX(IF('Stats par saison'!$BL$9:$BL$102=Bountys!AX73,'Stats par saison'!$AM$9:$AM$102))</f>
        <v>7</v>
      </c>
      <c r="AY78" s="1174">
        <f t="array" ref="AY78">MAX(IF('Stats par saison'!$BL$9:$BL$102=Bountys!AY73,'Stats par saison'!$AM$9:$AM$102))</f>
        <v>1</v>
      </c>
      <c r="AZ78" s="1174">
        <f t="array" ref="AZ78">MAX(IF('Stats par saison'!$BL$9:$BL$102=Bountys!AZ73,'Stats par saison'!$AM$9:$AM$102))</f>
        <v>7</v>
      </c>
      <c r="BA78" s="1174">
        <f t="array" ref="BA78">MAX(IF('Stats par saison'!$BL$9:$BL$102=Bountys!BA73,'Stats par saison'!$AM$9:$AM$102))</f>
        <v>10</v>
      </c>
      <c r="BB78" s="1174">
        <f t="array" ref="BB78">MAX(IF('Stats par saison'!$BL$9:$BL$102=Bountys!BB73,'Stats par saison'!$AM$9:$AM$102))</f>
        <v>4</v>
      </c>
      <c r="BC78" s="1174">
        <f t="array" ref="BC78">MAX(IF('Stats par saison'!$BL$9:$BL$102=Bountys!BC73,'Stats par saison'!$AM$9:$AM$102))</f>
        <v>1</v>
      </c>
      <c r="BD78" s="1174">
        <f t="array" ref="BD78">MAX(IF('Stats par saison'!$BL$9:$BL$102=Bountys!BD73,'Stats par saison'!$AM$9:$AM$102))</f>
        <v>1</v>
      </c>
      <c r="BE78" s="1174">
        <f t="array" ref="BE78">MAX(IF('Stats par saison'!$BL$9:$BL$102=Bountys!BE73,'Stats par saison'!$AM$9:$AM$102))</f>
        <v>1</v>
      </c>
      <c r="BF78" s="1174">
        <f t="array" ref="BF78">MAX(IF('Stats par saison'!$BL$9:$BL$102=Bountys!BF73,'Stats par saison'!$AM$9:$AM$102))</f>
        <v>4</v>
      </c>
      <c r="BG78" s="1174">
        <f t="array" ref="BG78">MAX(IF('Stats par saison'!$BL$9:$BL$102=Bountys!BG73,'Stats par saison'!$AM$9:$AM$102))</f>
        <v>0</v>
      </c>
      <c r="BH78" s="1174">
        <f t="array" ref="BH78">MAX(IF('Stats par saison'!$BL$9:$BL$102=Bountys!BH73,'Stats par saison'!$AM$9:$AM$102))</f>
        <v>1</v>
      </c>
      <c r="BI78" s="1174">
        <f t="array" ref="BI78">MAX(IF('Stats par saison'!$BL$9:$BL$102=Bountys!BI73,'Stats par saison'!$AM$9:$AM$102))</f>
        <v>0</v>
      </c>
    </row>
    <row r="79" spans="1:63" s="56" customFormat="1" ht="12" x14ac:dyDescent="0.25">
      <c r="A79" s="1600"/>
      <c r="B79" s="1200" t="s">
        <v>362</v>
      </c>
      <c r="C79" s="1175">
        <f>IF(C78&gt;0,C77/C78,"-")</f>
        <v>0</v>
      </c>
      <c r="D79" s="1175" t="str">
        <f t="shared" ref="D79:BI79" si="6">IF(D78&gt;0,D77/D78,"-")</f>
        <v>-</v>
      </c>
      <c r="E79" s="1175">
        <f t="shared" si="6"/>
        <v>0.5</v>
      </c>
      <c r="F79" s="1175">
        <f t="shared" si="6"/>
        <v>2.3333333333333335</v>
      </c>
      <c r="G79" s="1175">
        <f t="shared" si="6"/>
        <v>0</v>
      </c>
      <c r="H79" s="1175">
        <f t="shared" si="6"/>
        <v>0</v>
      </c>
      <c r="I79" s="1175" t="str">
        <f t="shared" si="6"/>
        <v>-</v>
      </c>
      <c r="J79" s="1175" t="str">
        <f t="shared" si="6"/>
        <v>-</v>
      </c>
      <c r="K79" s="1175" t="str">
        <f t="shared" si="6"/>
        <v>-</v>
      </c>
      <c r="L79" s="1175">
        <f t="shared" si="6"/>
        <v>0.61538461538461542</v>
      </c>
      <c r="M79" s="1175">
        <f t="shared" si="6"/>
        <v>0.84615384615384615</v>
      </c>
      <c r="N79" s="1175">
        <f t="shared" si="6"/>
        <v>0.5</v>
      </c>
      <c r="O79" s="1175" t="str">
        <f t="shared" si="6"/>
        <v>-</v>
      </c>
      <c r="P79" s="1175">
        <f t="shared" si="6"/>
        <v>1</v>
      </c>
      <c r="Q79" s="1175" t="str">
        <f t="shared" si="6"/>
        <v>-</v>
      </c>
      <c r="R79" s="1175">
        <f t="shared" si="6"/>
        <v>0.33333333333333331</v>
      </c>
      <c r="S79" s="1175" t="str">
        <f t="shared" si="6"/>
        <v>-</v>
      </c>
      <c r="T79" s="1175">
        <f t="shared" si="6"/>
        <v>0.41666666666666669</v>
      </c>
      <c r="U79" s="1175">
        <f t="shared" si="6"/>
        <v>3</v>
      </c>
      <c r="V79" s="1175">
        <f t="shared" si="6"/>
        <v>0.75</v>
      </c>
      <c r="W79" s="1175">
        <f t="shared" si="6"/>
        <v>0.45454545454545453</v>
      </c>
      <c r="X79" s="1175">
        <f t="shared" si="6"/>
        <v>2.1666666666666665</v>
      </c>
      <c r="Y79" s="1175" t="str">
        <f t="shared" si="6"/>
        <v>-</v>
      </c>
      <c r="Z79" s="1175" t="str">
        <f t="shared" si="6"/>
        <v>-</v>
      </c>
      <c r="AA79" s="1175">
        <f t="shared" si="6"/>
        <v>0.66666666666666663</v>
      </c>
      <c r="AB79" s="1175">
        <f t="shared" si="6"/>
        <v>0</v>
      </c>
      <c r="AC79" s="1175" t="str">
        <f t="shared" si="6"/>
        <v>-</v>
      </c>
      <c r="AD79" s="1175" t="str">
        <f t="shared" ref="AD79" si="7">IF(AD78&gt;0,AD77/AD78,"-")</f>
        <v>-</v>
      </c>
      <c r="AE79" s="1175" t="str">
        <f t="shared" si="6"/>
        <v>-</v>
      </c>
      <c r="AF79" s="1175" t="str">
        <f t="shared" si="6"/>
        <v>-</v>
      </c>
      <c r="AG79" s="1175">
        <f t="shared" si="6"/>
        <v>0.55555555555555558</v>
      </c>
      <c r="AH79" s="1175">
        <f t="shared" si="6"/>
        <v>1.3333333333333333</v>
      </c>
      <c r="AI79" s="1175">
        <f t="shared" si="6"/>
        <v>3</v>
      </c>
      <c r="AJ79" s="1175">
        <f t="shared" si="6"/>
        <v>0.5</v>
      </c>
      <c r="AK79" s="1175" t="str">
        <f t="shared" si="6"/>
        <v>-</v>
      </c>
      <c r="AL79" s="1175" t="str">
        <f t="shared" si="6"/>
        <v>-</v>
      </c>
      <c r="AM79" s="1175">
        <f t="shared" si="6"/>
        <v>0</v>
      </c>
      <c r="AN79" s="1175" t="str">
        <f t="shared" si="6"/>
        <v>-</v>
      </c>
      <c r="AO79" s="1175" t="str">
        <f t="shared" si="6"/>
        <v>-</v>
      </c>
      <c r="AP79" s="1175" t="str">
        <f t="shared" si="6"/>
        <v>-</v>
      </c>
      <c r="AQ79" s="1175" t="str">
        <f t="shared" si="6"/>
        <v>-</v>
      </c>
      <c r="AR79" s="1175" t="str">
        <f t="shared" si="6"/>
        <v>-</v>
      </c>
      <c r="AS79" s="1175">
        <f t="shared" si="6"/>
        <v>1</v>
      </c>
      <c r="AT79" s="1175">
        <f t="shared" si="6"/>
        <v>0.83333333333333337</v>
      </c>
      <c r="AU79" s="1175" t="str">
        <f t="shared" si="6"/>
        <v>-</v>
      </c>
      <c r="AV79" s="1175" t="str">
        <f t="shared" si="6"/>
        <v>-</v>
      </c>
      <c r="AW79" s="1175" t="str">
        <f t="shared" si="6"/>
        <v>-</v>
      </c>
      <c r="AX79" s="1175">
        <f t="shared" si="6"/>
        <v>0.5714285714285714</v>
      </c>
      <c r="AY79" s="1175">
        <f t="shared" si="6"/>
        <v>0</v>
      </c>
      <c r="AZ79" s="1175">
        <f t="shared" si="6"/>
        <v>1.5714285714285714</v>
      </c>
      <c r="BA79" s="1175">
        <f t="shared" si="6"/>
        <v>1.1000000000000001</v>
      </c>
      <c r="BB79" s="1175">
        <f t="shared" si="6"/>
        <v>1</v>
      </c>
      <c r="BC79" s="1175">
        <f t="shared" si="6"/>
        <v>0</v>
      </c>
      <c r="BD79" s="1175">
        <f t="shared" si="6"/>
        <v>1</v>
      </c>
      <c r="BE79" s="1175">
        <f t="shared" si="6"/>
        <v>0</v>
      </c>
      <c r="BF79" s="1175">
        <f t="shared" si="6"/>
        <v>2</v>
      </c>
      <c r="BG79" s="1175" t="str">
        <f t="shared" si="6"/>
        <v>-</v>
      </c>
      <c r="BH79" s="1175">
        <f t="shared" si="6"/>
        <v>0</v>
      </c>
      <c r="BI79" s="1175" t="str">
        <f t="shared" si="6"/>
        <v>-</v>
      </c>
    </row>
    <row r="80" spans="1:63" s="58" customFormat="1" ht="12" customHeight="1" x14ac:dyDescent="0.25">
      <c r="A80" s="1601" t="s">
        <v>365</v>
      </c>
      <c r="B80" s="1201" t="s">
        <v>360</v>
      </c>
      <c r="C80" s="1176">
        <f>COUNTIF('Gagnants-Perdants'!$B$227:$B$382,C73)</f>
        <v>0</v>
      </c>
      <c r="D80" s="1176">
        <f>COUNTIF('Gagnants-Perdants'!$B$227:$B$382,D73)</f>
        <v>0</v>
      </c>
      <c r="E80" s="1176">
        <f>COUNTIF('Gagnants-Perdants'!$B$227:$B$382,E73)</f>
        <v>0</v>
      </c>
      <c r="F80" s="1176">
        <f>COUNTIF('Gagnants-Perdants'!$B$227:$B$382,F73)</f>
        <v>8</v>
      </c>
      <c r="G80" s="1176">
        <f>COUNTIF('Gagnants-Perdants'!$B$227:$B$382,G73)</f>
        <v>2</v>
      </c>
      <c r="H80" s="1176">
        <f>COUNTIF('Gagnants-Perdants'!$B$227:$B$382,H73)</f>
        <v>0</v>
      </c>
      <c r="I80" s="1176">
        <f>COUNTIF('Gagnants-Perdants'!$B$227:$B$382,I73)</f>
        <v>0</v>
      </c>
      <c r="J80" s="1176">
        <f>COUNTIF('Gagnants-Perdants'!$B$227:$B$382,J73)</f>
        <v>0</v>
      </c>
      <c r="K80" s="1176">
        <f>COUNTIF('Gagnants-Perdants'!$B$227:$B$382,K73)</f>
        <v>0</v>
      </c>
      <c r="L80" s="1176">
        <f>COUNTIF('Gagnants-Perdants'!$B$227:$B$382,L73)</f>
        <v>10</v>
      </c>
      <c r="M80" s="1176">
        <f>COUNTIF('Gagnants-Perdants'!$B$227:$B$382,M73)</f>
        <v>11</v>
      </c>
      <c r="N80" s="1176">
        <f>COUNTIF('Gagnants-Perdants'!$B$227:$B$382,N73)</f>
        <v>0</v>
      </c>
      <c r="O80" s="1176">
        <f>COUNTIF('Gagnants-Perdants'!$B$227:$B$382,O73)</f>
        <v>0</v>
      </c>
      <c r="P80" s="1176">
        <f>COUNTIF('Gagnants-Perdants'!$B$227:$B$382,P73)</f>
        <v>0</v>
      </c>
      <c r="Q80" s="1176">
        <f>COUNTIF('Gagnants-Perdants'!$B$227:$B$382,Q73)</f>
        <v>0</v>
      </c>
      <c r="R80" s="1176">
        <f>COUNTIF('Gagnants-Perdants'!$B$227:$B$382,R73)</f>
        <v>10</v>
      </c>
      <c r="S80" s="1176">
        <f>COUNTIF('Gagnants-Perdants'!$B$227:$B$382,S73)</f>
        <v>0</v>
      </c>
      <c r="T80" s="1176">
        <f>COUNTIF('Gagnants-Perdants'!$B$227:$B$382,T73)</f>
        <v>2</v>
      </c>
      <c r="U80" s="1176">
        <f>COUNTIF('Gagnants-Perdants'!$B$227:$B$382,U73)</f>
        <v>32</v>
      </c>
      <c r="V80" s="1176">
        <f>COUNTIF('Gagnants-Perdants'!$B$227:$B$382,V73)</f>
        <v>0</v>
      </c>
      <c r="W80" s="1176">
        <f>COUNTIF('Gagnants-Perdants'!$B$227:$B$382,W73)</f>
        <v>6</v>
      </c>
      <c r="X80" s="1176">
        <f>COUNTIF('Gagnants-Perdants'!$B$227:$B$382,X73)</f>
        <v>7</v>
      </c>
      <c r="Y80" s="1176">
        <f>COUNTIF('Gagnants-Perdants'!$B$227:$B$382,Y73)</f>
        <v>0</v>
      </c>
      <c r="Z80" s="1176">
        <f>COUNTIF('Gagnants-Perdants'!$B$227:$B$382,Z73)</f>
        <v>0</v>
      </c>
      <c r="AA80" s="1176">
        <f>COUNTIF('Gagnants-Perdants'!$B$227:$B$382,AA73)</f>
        <v>4</v>
      </c>
      <c r="AB80" s="1176">
        <f>COUNTIF('Gagnants-Perdants'!$B$227:$B$382,AB73)</f>
        <v>0</v>
      </c>
      <c r="AC80" s="1176">
        <f>COUNTIF('Gagnants-Perdants'!$B$227:$B$382,AC73)</f>
        <v>0</v>
      </c>
      <c r="AD80" s="1176">
        <f>COUNTIF('Gagnants-Perdants'!$B$227:$B$382,AD73)</f>
        <v>0</v>
      </c>
      <c r="AE80" s="1176">
        <f>COUNTIF('Gagnants-Perdants'!$B$227:$B$382,AE73)</f>
        <v>0</v>
      </c>
      <c r="AF80" s="1176">
        <f>COUNTIF('Gagnants-Perdants'!$B$227:$B$382,AF73)</f>
        <v>0</v>
      </c>
      <c r="AG80" s="1176">
        <f>COUNTIF('Gagnants-Perdants'!$B$227:$B$382,AG73)</f>
        <v>0</v>
      </c>
      <c r="AH80" s="1176">
        <f>COUNTIF('Gagnants-Perdants'!$B$227:$B$382,AH73)</f>
        <v>0</v>
      </c>
      <c r="AI80" s="1176">
        <f>COUNTIF('Gagnants-Perdants'!$B$227:$B$382,AI73)</f>
        <v>3</v>
      </c>
      <c r="AJ80" s="1176">
        <f>COUNTIF('Gagnants-Perdants'!$B$227:$B$382,AJ73)</f>
        <v>0</v>
      </c>
      <c r="AK80" s="1176">
        <f>COUNTIF('Gagnants-Perdants'!$B$227:$B$382,AK73)</f>
        <v>13</v>
      </c>
      <c r="AL80" s="1176">
        <f>COUNTIF('Gagnants-Perdants'!$B$227:$B$382,AL73)</f>
        <v>4</v>
      </c>
      <c r="AM80" s="1176">
        <f>COUNTIF('Gagnants-Perdants'!$B$227:$B$382,AM73)</f>
        <v>0</v>
      </c>
      <c r="AN80" s="1176">
        <f>COUNTIF('Gagnants-Perdants'!$B$227:$B$382,AN73)</f>
        <v>0</v>
      </c>
      <c r="AO80" s="1176">
        <f>COUNTIF('Gagnants-Perdants'!$B$227:$B$382,AO73)</f>
        <v>0</v>
      </c>
      <c r="AP80" s="1176">
        <f>COUNTIF('Gagnants-Perdants'!$B$227:$B$382,AP73)</f>
        <v>8</v>
      </c>
      <c r="AQ80" s="1176">
        <f>COUNTIF('Gagnants-Perdants'!$B$227:$B$382,AQ73)</f>
        <v>0</v>
      </c>
      <c r="AR80" s="1176">
        <f>COUNTIF('Gagnants-Perdants'!$B$227:$B$382,AR73)</f>
        <v>2</v>
      </c>
      <c r="AS80" s="1176">
        <f>COUNTIF('Gagnants-Perdants'!$B$227:$B$382,AS73)</f>
        <v>0</v>
      </c>
      <c r="AT80" s="1176">
        <f>COUNTIF('Gagnants-Perdants'!$B$227:$B$382,AT73)</f>
        <v>4</v>
      </c>
      <c r="AU80" s="1176">
        <f>COUNTIF('Gagnants-Perdants'!$B$227:$B$382,AU73)</f>
        <v>0</v>
      </c>
      <c r="AV80" s="1176">
        <f>COUNTIF('Gagnants-Perdants'!$B$227:$B$382,AV73)</f>
        <v>0</v>
      </c>
      <c r="AW80" s="1176">
        <f>COUNTIF('Gagnants-Perdants'!$B$227:$B$382,AW73)</f>
        <v>0</v>
      </c>
      <c r="AX80" s="1176">
        <f>COUNTIF('Gagnants-Perdants'!$B$227:$B$382,AX73)</f>
        <v>9</v>
      </c>
      <c r="AY80" s="1176">
        <f>COUNTIF('Gagnants-Perdants'!$B$227:$B$382,AY73)</f>
        <v>0</v>
      </c>
      <c r="AZ80" s="1176">
        <f>COUNTIF('Gagnants-Perdants'!$B$227:$B$382,AZ73)</f>
        <v>4</v>
      </c>
      <c r="BA80" s="1176">
        <f>COUNTIF('Gagnants-Perdants'!$B$227:$B$382,BA73)</f>
        <v>1</v>
      </c>
      <c r="BB80" s="1176">
        <f>COUNTIF('Gagnants-Perdants'!$B$227:$B$382,BB73)</f>
        <v>7</v>
      </c>
      <c r="BC80" s="1176">
        <f>COUNTIF('Gagnants-Perdants'!$B$227:$B$382,BC73)</f>
        <v>0</v>
      </c>
      <c r="BD80" s="1176">
        <f>COUNTIF('Gagnants-Perdants'!$B$227:$B$382,BD73)</f>
        <v>4</v>
      </c>
      <c r="BE80" s="1176">
        <f>COUNTIF('Gagnants-Perdants'!$B$227:$B$382,BE73)</f>
        <v>0</v>
      </c>
      <c r="BF80" s="1176">
        <f>COUNTIF('Gagnants-Perdants'!$B$227:$B$382,BF73)</f>
        <v>1</v>
      </c>
      <c r="BG80" s="1176">
        <f>COUNTIF('Gagnants-Perdants'!$B$227:$B$382,BG73)</f>
        <v>4</v>
      </c>
      <c r="BH80" s="1176">
        <f>COUNTIF('Gagnants-Perdants'!$B$227:$B$382,BH73)</f>
        <v>0</v>
      </c>
      <c r="BI80" s="1176">
        <f>COUNTIF('Gagnants-Perdants'!$B$227:$B$382,BI73)</f>
        <v>0</v>
      </c>
    </row>
    <row r="81" spans="1:61" s="56" customFormat="1" ht="12" x14ac:dyDescent="0.25">
      <c r="A81" s="1601"/>
      <c r="B81" s="1202" t="s">
        <v>361</v>
      </c>
      <c r="C81" s="1177">
        <f t="array" ref="C81">MAX(IF('Stats par saison'!$BL$9:$BL$102=Bountys!C73,'Stats par saison'!$AS$9:$AS$102))</f>
        <v>0</v>
      </c>
      <c r="D81" s="1177">
        <f t="array" ref="D81">MAX(IF('Stats par saison'!$BL$9:$BL$102=Bountys!D73,'Stats par saison'!$AS$9:$AS$102))</f>
        <v>0</v>
      </c>
      <c r="E81" s="1177">
        <f t="array" ref="E81">MAX(IF('Stats par saison'!$BL$9:$BL$102=Bountys!E73,'Stats par saison'!$AS$9:$AS$102))</f>
        <v>0</v>
      </c>
      <c r="F81" s="1177">
        <f t="array" ref="F81">MAX(IF('Stats par saison'!$BL$9:$BL$102=Bountys!F73,'Stats par saison'!$AS$9:$AS$102))</f>
        <v>3</v>
      </c>
      <c r="G81" s="1177">
        <f t="array" ref="G81">MAX(IF('Stats par saison'!$BL$9:$BL$102=Bountys!G73,'Stats par saison'!$AS$9:$AS$102))</f>
        <v>3</v>
      </c>
      <c r="H81" s="1177">
        <f t="array" ref="H81">MAX(IF('Stats par saison'!$BL$9:$BL$102=Bountys!H73,'Stats par saison'!$AS$9:$AS$102))</f>
        <v>0</v>
      </c>
      <c r="I81" s="1177">
        <f t="array" ref="I81">MAX(IF('Stats par saison'!$BL$9:$BL$102=Bountys!I73,'Stats par saison'!$AS$9:$AS$102))</f>
        <v>7</v>
      </c>
      <c r="J81" s="1177">
        <f t="array" ref="J81">MAX(IF('Stats par saison'!$BL$9:$BL$102=Bountys!J73,'Stats par saison'!$AS$9:$AS$102))</f>
        <v>0</v>
      </c>
      <c r="K81" s="1177">
        <f t="array" ref="K81">MAX(IF('Stats par saison'!$BL$9:$BL$102=Bountys!K73,'Stats par saison'!$AS$9:$AS$102))</f>
        <v>0</v>
      </c>
      <c r="L81" s="1177">
        <f t="array" ref="L81">MAX(IF('Stats par saison'!$BL$9:$BL$102=Bountys!L73,'Stats par saison'!$AS$9:$AS$102))</f>
        <v>12</v>
      </c>
      <c r="M81" s="1177">
        <f t="array" ref="M81">MAX(IF('Stats par saison'!$BL$9:$BL$102=Bountys!M73,'Stats par saison'!$AS$9:$AS$102))</f>
        <v>12</v>
      </c>
      <c r="N81" s="1177">
        <f t="array" ref="N81">MAX(IF('Stats par saison'!$BL$9:$BL$102=Bountys!N73,'Stats par saison'!$AS$9:$AS$102))</f>
        <v>1</v>
      </c>
      <c r="O81" s="1177">
        <f t="array" ref="O81">MAX(IF('Stats par saison'!$BL$9:$BL$102=Bountys!O73,'Stats par saison'!$AS$9:$AS$102))</f>
        <v>0</v>
      </c>
      <c r="P81" s="1177">
        <f t="array" ref="P81">MAX(IF('Stats par saison'!$BL$9:$BL$102=Bountys!P73,'Stats par saison'!$AS$9:$AS$102))</f>
        <v>0</v>
      </c>
      <c r="Q81" s="1177">
        <f t="array" ref="Q81">MAX(IF('Stats par saison'!$BL$9:$BL$102=Bountys!Q73,'Stats par saison'!$AS$9:$AS$102))</f>
        <v>1</v>
      </c>
      <c r="R81" s="1177">
        <f t="array" ref="R81">MAX(IF('Stats par saison'!$BL$9:$BL$102=Bountys!R73,'Stats par saison'!$AS$9:$AS$102))</f>
        <v>9</v>
      </c>
      <c r="S81" s="1177">
        <f t="array" ref="S81">MAX(IF('Stats par saison'!$BL$9:$BL$102=Bountys!S73,'Stats par saison'!$AS$9:$AS$102))</f>
        <v>0</v>
      </c>
      <c r="T81" s="1177">
        <f t="array" ref="T81">MAX(IF('Stats par saison'!$BL$9:$BL$102=Bountys!T73,'Stats par saison'!$AS$9:$AS$102))</f>
        <v>10</v>
      </c>
      <c r="U81" s="1177">
        <f t="array" ref="U81">MAX(IF('Stats par saison'!$BL$9:$BL$102=Bountys!U73,'Stats par saison'!$AS$9:$AS$102))</f>
        <v>10</v>
      </c>
      <c r="V81" s="1177">
        <f t="array" ref="V81">MAX(IF('Stats par saison'!$BL$9:$BL$102=Bountys!V73,'Stats par saison'!$AS$9:$AS$102))</f>
        <v>0</v>
      </c>
      <c r="W81" s="1177">
        <f t="array" ref="W81">MAX(IF('Stats par saison'!$BL$9:$BL$102=Bountys!W73,'Stats par saison'!$AS$9:$AS$102))</f>
        <v>10</v>
      </c>
      <c r="X81" s="1177">
        <f t="array" ref="X81">MAX(IF('Stats par saison'!$BL$9:$BL$102=Bountys!X73,'Stats par saison'!$AS$9:$AS$102))</f>
        <v>9</v>
      </c>
      <c r="Y81" s="1177">
        <f t="array" ref="Y81">MAX(IF('Stats par saison'!$BL$9:$BL$102=Bountys!Y73,'Stats par saison'!$AS$9:$AS$102))</f>
        <v>1</v>
      </c>
      <c r="Z81" s="1177">
        <f t="array" ref="Z81">MAX(IF('Stats par saison'!$BL$9:$BL$102=Bountys!Z73,'Stats par saison'!$AS$9:$AS$102))</f>
        <v>0</v>
      </c>
      <c r="AA81" s="1177">
        <f t="array" ref="AA81">MAX(IF('Stats par saison'!$BL$9:$BL$102=Bountys!AA73,'Stats par saison'!$AS$9:$AS$102))</f>
        <v>9</v>
      </c>
      <c r="AB81" s="1177">
        <f t="array" ref="AB81">MAX(IF('Stats par saison'!$BL$9:$BL$102=Bountys!AB73,'Stats par saison'!$AS$9:$AS$102))</f>
        <v>1</v>
      </c>
      <c r="AC81" s="1177">
        <f t="array" ref="AC81">MAX(IF('Stats par saison'!$BL$9:$BL$102=Bountys!AC73,'Stats par saison'!$AS$9:$AS$102))</f>
        <v>2</v>
      </c>
      <c r="AD81" s="1177">
        <f t="array" ref="AD81">MAX(IF('Stats par saison'!$BL$9:$BL$102=Bountys!AD73,'Stats par saison'!$AS$9:$AS$102))</f>
        <v>0</v>
      </c>
      <c r="AE81" s="1177">
        <f t="array" ref="AE81">MAX(IF('Stats par saison'!$BL$9:$BL$102=Bountys!AE73,'Stats par saison'!$AS$9:$AS$102))</f>
        <v>1</v>
      </c>
      <c r="AF81" s="1177">
        <f t="array" ref="AF81">MAX(IF('Stats par saison'!$BL$9:$BL$102=Bountys!AF73,'Stats par saison'!$AS$9:$AS$102))</f>
        <v>0</v>
      </c>
      <c r="AG81" s="1177">
        <f t="array" ref="AG81">MAX(IF('Stats par saison'!$BL$9:$BL$102=Bountys!AG73,'Stats par saison'!$AS$9:$AS$102))</f>
        <v>2</v>
      </c>
      <c r="AH81" s="1177">
        <f t="array" ref="AH81">MAX(IF('Stats par saison'!$BL$9:$BL$102=Bountys!AH73,'Stats par saison'!$AS$9:$AS$102))</f>
        <v>3</v>
      </c>
      <c r="AI81" s="1177">
        <f t="array" ref="AI81">MAX(IF('Stats par saison'!$BL$9:$BL$102=Bountys!AI73,'Stats par saison'!$AS$9:$AS$102))</f>
        <v>1</v>
      </c>
      <c r="AJ81" s="1177">
        <f t="array" ref="AJ81">MAX(IF('Stats par saison'!$BL$9:$BL$102=Bountys!AJ73,'Stats par saison'!$AS$9:$AS$102))</f>
        <v>3</v>
      </c>
      <c r="AK81" s="1177">
        <f t="array" ref="AK81">MAX(IF('Stats par saison'!$BL$9:$BL$102=Bountys!AK73,'Stats par saison'!$AS$9:$AS$102))</f>
        <v>11</v>
      </c>
      <c r="AL81" s="1177">
        <f t="array" ref="AL81">MAX(IF('Stats par saison'!$BL$9:$BL$102=Bountys!AL73,'Stats par saison'!$AS$9:$AS$102))</f>
        <v>1</v>
      </c>
      <c r="AM81" s="1177">
        <f t="array" ref="AM81">MAX(IF('Stats par saison'!$BL$9:$BL$102=Bountys!AM73,'Stats par saison'!$AS$9:$AS$102))</f>
        <v>0</v>
      </c>
      <c r="AN81" s="1177">
        <f t="array" ref="AN81">MAX(IF('Stats par saison'!$BL$9:$BL$102=Bountys!AN73,'Stats par saison'!$AS$9:$AS$102))</f>
        <v>0</v>
      </c>
      <c r="AO81" s="1177">
        <f t="array" ref="AO81">MAX(IF('Stats par saison'!$BL$9:$BL$102=Bountys!AO73,'Stats par saison'!$AS$9:$AS$102))</f>
        <v>0</v>
      </c>
      <c r="AP81" s="1177">
        <f t="array" ref="AP81">MAX(IF('Stats par saison'!$BL$9:$BL$102=Bountys!AP73,'Stats par saison'!$AS$9:$AS$102))</f>
        <v>3</v>
      </c>
      <c r="AQ81" s="1177">
        <f t="array" ref="AQ81">MAX(IF('Stats par saison'!$BL$9:$BL$102=Bountys!AQ73,'Stats par saison'!$AS$9:$AS$102))</f>
        <v>0</v>
      </c>
      <c r="AR81" s="1177">
        <f t="array" ref="AR81">MAX(IF('Stats par saison'!$BL$9:$BL$102=Bountys!AR73,'Stats par saison'!$AS$9:$AS$102))</f>
        <v>5</v>
      </c>
      <c r="AS81" s="1177">
        <f t="array" ref="AS81">MAX(IF('Stats par saison'!$BL$9:$BL$102=Bountys!AS73,'Stats par saison'!$AS$9:$AS$102))</f>
        <v>0</v>
      </c>
      <c r="AT81" s="1177">
        <f t="array" ref="AT81">MAX(IF('Stats par saison'!$BL$9:$BL$102=Bountys!AT73,'Stats par saison'!$AS$9:$AS$102))</f>
        <v>9</v>
      </c>
      <c r="AU81" s="1177">
        <f t="array" ref="AU81">MAX(IF('Stats par saison'!$BL$9:$BL$102=Bountys!AU73,'Stats par saison'!$AS$9:$AS$102))</f>
        <v>0</v>
      </c>
      <c r="AV81" s="1177">
        <f t="array" ref="AV81">MAX(IF('Stats par saison'!$BL$9:$BL$102=Bountys!AV73,'Stats par saison'!$AS$9:$AS$102))</f>
        <v>0</v>
      </c>
      <c r="AW81" s="1177">
        <f t="array" ref="AW81">MAX(IF('Stats par saison'!$BL$9:$BL$102=Bountys!AW73,'Stats par saison'!$AS$9:$AS$102))</f>
        <v>1</v>
      </c>
      <c r="AX81" s="1177">
        <f t="array" ref="AX81">MAX(IF('Stats par saison'!$BL$9:$BL$102=Bountys!AX73,'Stats par saison'!$AS$9:$AS$102))</f>
        <v>9</v>
      </c>
      <c r="AY81" s="1177">
        <f t="array" ref="AY81">MAX(IF('Stats par saison'!$BL$9:$BL$102=Bountys!AY73,'Stats par saison'!$AS$9:$AS$102))</f>
        <v>0</v>
      </c>
      <c r="AZ81" s="1177">
        <f t="array" ref="AZ81">MAX(IF('Stats par saison'!$BL$9:$BL$102=Bountys!AZ73,'Stats par saison'!$AS$9:$AS$102))</f>
        <v>5</v>
      </c>
      <c r="BA81" s="1177">
        <f t="array" ref="BA81">MAX(IF('Stats par saison'!$BL$9:$BL$102=Bountys!BA73,'Stats par saison'!$AS$9:$AS$102))</f>
        <v>9</v>
      </c>
      <c r="BB81" s="1177">
        <f t="array" ref="BB81">MAX(IF('Stats par saison'!$BL$9:$BL$102=Bountys!BB73,'Stats par saison'!$AS$9:$AS$102))</f>
        <v>2</v>
      </c>
      <c r="BC81" s="1177">
        <f t="array" ref="BC81">MAX(IF('Stats par saison'!$BL$9:$BL$102=Bountys!BC73,'Stats par saison'!$AS$9:$AS$102))</f>
        <v>0</v>
      </c>
      <c r="BD81" s="1177">
        <f t="array" ref="BD81">MAX(IF('Stats par saison'!$BL$9:$BL$102=Bountys!BD73,'Stats par saison'!$AS$9:$AS$102))</f>
        <v>1</v>
      </c>
      <c r="BE81" s="1177">
        <f t="array" ref="BE81">MAX(IF('Stats par saison'!$BL$9:$BL$102=Bountys!BE73,'Stats par saison'!$AS$9:$AS$102))</f>
        <v>0</v>
      </c>
      <c r="BF81" s="1177">
        <f t="array" ref="BF81">MAX(IF('Stats par saison'!$BL$9:$BL$102=Bountys!BF73,'Stats par saison'!$AS$9:$AS$102))</f>
        <v>1</v>
      </c>
      <c r="BG81" s="1177">
        <f t="array" ref="BG81">MAX(IF('Stats par saison'!$BL$9:$BL$102=Bountys!BG73,'Stats par saison'!$AS$9:$AS$102))</f>
        <v>1</v>
      </c>
      <c r="BH81" s="1177">
        <f t="array" ref="BH81">MAX(IF('Stats par saison'!$BL$9:$BL$102=Bountys!BH73,'Stats par saison'!$AS$9:$AS$102))</f>
        <v>0</v>
      </c>
      <c r="BI81" s="1177">
        <f t="array" ref="BI81">MAX(IF('Stats par saison'!$BL$9:$BL$102=Bountys!BI73,'Stats par saison'!$AS$9:$AS$102))</f>
        <v>0</v>
      </c>
    </row>
    <row r="82" spans="1:61" s="56" customFormat="1" ht="12" x14ac:dyDescent="0.25">
      <c r="A82" s="1601"/>
      <c r="B82" s="1203" t="s">
        <v>362</v>
      </c>
      <c r="C82" s="1178" t="str">
        <f>IF(C81&gt;0,C80/C81,"-")</f>
        <v>-</v>
      </c>
      <c r="D82" s="1178" t="str">
        <f t="shared" ref="D82:BI82" si="8">IF(D81&gt;0,D80/D81,"-")</f>
        <v>-</v>
      </c>
      <c r="E82" s="1178" t="str">
        <f t="shared" si="8"/>
        <v>-</v>
      </c>
      <c r="F82" s="1178">
        <f t="shared" si="8"/>
        <v>2.6666666666666665</v>
      </c>
      <c r="G82" s="1178">
        <f t="shared" si="8"/>
        <v>0.66666666666666663</v>
      </c>
      <c r="H82" s="1178" t="str">
        <f t="shared" si="8"/>
        <v>-</v>
      </c>
      <c r="I82" s="1178">
        <f t="shared" si="8"/>
        <v>0</v>
      </c>
      <c r="J82" s="1178" t="str">
        <f t="shared" si="8"/>
        <v>-</v>
      </c>
      <c r="K82" s="1178" t="str">
        <f t="shared" si="8"/>
        <v>-</v>
      </c>
      <c r="L82" s="1178">
        <f t="shared" si="8"/>
        <v>0.83333333333333337</v>
      </c>
      <c r="M82" s="1178">
        <f t="shared" si="8"/>
        <v>0.91666666666666663</v>
      </c>
      <c r="N82" s="1178">
        <f t="shared" si="8"/>
        <v>0</v>
      </c>
      <c r="O82" s="1178" t="str">
        <f t="shared" si="8"/>
        <v>-</v>
      </c>
      <c r="P82" s="1178" t="str">
        <f t="shared" si="8"/>
        <v>-</v>
      </c>
      <c r="Q82" s="1178">
        <f t="shared" si="8"/>
        <v>0</v>
      </c>
      <c r="R82" s="1178">
        <f t="shared" si="8"/>
        <v>1.1111111111111112</v>
      </c>
      <c r="S82" s="1178" t="str">
        <f t="shared" si="8"/>
        <v>-</v>
      </c>
      <c r="T82" s="1178">
        <f t="shared" si="8"/>
        <v>0.2</v>
      </c>
      <c r="U82" s="1178">
        <f t="shared" si="8"/>
        <v>3.2</v>
      </c>
      <c r="V82" s="1178" t="str">
        <f t="shared" si="8"/>
        <v>-</v>
      </c>
      <c r="W82" s="1178">
        <f t="shared" si="8"/>
        <v>0.6</v>
      </c>
      <c r="X82" s="1178">
        <f t="shared" si="8"/>
        <v>0.77777777777777779</v>
      </c>
      <c r="Y82" s="1178">
        <f t="shared" si="8"/>
        <v>0</v>
      </c>
      <c r="Z82" s="1178" t="str">
        <f t="shared" si="8"/>
        <v>-</v>
      </c>
      <c r="AA82" s="1178">
        <f t="shared" si="8"/>
        <v>0.44444444444444442</v>
      </c>
      <c r="AB82" s="1178">
        <f t="shared" si="8"/>
        <v>0</v>
      </c>
      <c r="AC82" s="1178">
        <f t="shared" si="8"/>
        <v>0</v>
      </c>
      <c r="AD82" s="1178" t="str">
        <f t="shared" ref="AD82" si="9">IF(AD81&gt;0,AD80/AD81,"-")</f>
        <v>-</v>
      </c>
      <c r="AE82" s="1178">
        <f t="shared" si="8"/>
        <v>0</v>
      </c>
      <c r="AF82" s="1178" t="str">
        <f t="shared" si="8"/>
        <v>-</v>
      </c>
      <c r="AG82" s="1178">
        <f t="shared" si="8"/>
        <v>0</v>
      </c>
      <c r="AH82" s="1178">
        <f t="shared" si="8"/>
        <v>0</v>
      </c>
      <c r="AI82" s="1178">
        <f t="shared" si="8"/>
        <v>3</v>
      </c>
      <c r="AJ82" s="1178">
        <f t="shared" si="8"/>
        <v>0</v>
      </c>
      <c r="AK82" s="1178">
        <f t="shared" si="8"/>
        <v>1.1818181818181819</v>
      </c>
      <c r="AL82" s="1178">
        <f t="shared" si="8"/>
        <v>4</v>
      </c>
      <c r="AM82" s="1178" t="str">
        <f t="shared" si="8"/>
        <v>-</v>
      </c>
      <c r="AN82" s="1178" t="str">
        <f t="shared" si="8"/>
        <v>-</v>
      </c>
      <c r="AO82" s="1178" t="str">
        <f t="shared" si="8"/>
        <v>-</v>
      </c>
      <c r="AP82" s="1178">
        <f t="shared" si="8"/>
        <v>2.6666666666666665</v>
      </c>
      <c r="AQ82" s="1178" t="str">
        <f t="shared" si="8"/>
        <v>-</v>
      </c>
      <c r="AR82" s="1178">
        <f t="shared" si="8"/>
        <v>0.4</v>
      </c>
      <c r="AS82" s="1178" t="str">
        <f t="shared" si="8"/>
        <v>-</v>
      </c>
      <c r="AT82" s="1178">
        <f t="shared" si="8"/>
        <v>0.44444444444444442</v>
      </c>
      <c r="AU82" s="1178" t="str">
        <f t="shared" si="8"/>
        <v>-</v>
      </c>
      <c r="AV82" s="1178" t="str">
        <f t="shared" si="8"/>
        <v>-</v>
      </c>
      <c r="AW82" s="1178">
        <f t="shared" si="8"/>
        <v>0</v>
      </c>
      <c r="AX82" s="1178">
        <f t="shared" si="8"/>
        <v>1</v>
      </c>
      <c r="AY82" s="1178" t="str">
        <f t="shared" si="8"/>
        <v>-</v>
      </c>
      <c r="AZ82" s="1178">
        <f t="shared" si="8"/>
        <v>0.8</v>
      </c>
      <c r="BA82" s="1178">
        <f t="shared" si="8"/>
        <v>0.1111111111111111</v>
      </c>
      <c r="BB82" s="1178">
        <f t="shared" si="8"/>
        <v>3.5</v>
      </c>
      <c r="BC82" s="1178" t="str">
        <f t="shared" si="8"/>
        <v>-</v>
      </c>
      <c r="BD82" s="1178">
        <f t="shared" si="8"/>
        <v>4</v>
      </c>
      <c r="BE82" s="1178" t="str">
        <f t="shared" si="8"/>
        <v>-</v>
      </c>
      <c r="BF82" s="1178">
        <f t="shared" si="8"/>
        <v>1</v>
      </c>
      <c r="BG82" s="1178">
        <f t="shared" si="8"/>
        <v>4</v>
      </c>
      <c r="BH82" s="1178" t="str">
        <f t="shared" si="8"/>
        <v>-</v>
      </c>
      <c r="BI82" s="1178" t="str">
        <f t="shared" si="8"/>
        <v>-</v>
      </c>
    </row>
    <row r="83" spans="1:61" s="58" customFormat="1" ht="12" customHeight="1" x14ac:dyDescent="0.25">
      <c r="A83" s="1602" t="s">
        <v>366</v>
      </c>
      <c r="B83" s="1204" t="s">
        <v>360</v>
      </c>
      <c r="C83" s="1179">
        <f>COUNTIF('Gagnants-Perdants'!$B$383:$B$568,C73)</f>
        <v>0</v>
      </c>
      <c r="D83" s="1179">
        <f>COUNTIF('Gagnants-Perdants'!$B$383:$B$568,D73)</f>
        <v>0</v>
      </c>
      <c r="E83" s="1179">
        <f>COUNTIF('Gagnants-Perdants'!$B$383:$B$568,E73)</f>
        <v>0</v>
      </c>
      <c r="F83" s="1179">
        <f>COUNTIF('Gagnants-Perdants'!$B$383:$B$568,F73)</f>
        <v>6</v>
      </c>
      <c r="G83" s="1179">
        <f>COUNTIF('Gagnants-Perdants'!$B$383:$B$568,G73)</f>
        <v>0</v>
      </c>
      <c r="H83" s="1179">
        <f>COUNTIF('Gagnants-Perdants'!$B$383:$B$568,H73)</f>
        <v>0</v>
      </c>
      <c r="I83" s="1179">
        <f>COUNTIF('Gagnants-Perdants'!$B$383:$B$568,I73)</f>
        <v>2</v>
      </c>
      <c r="J83" s="1179">
        <f>COUNTIF('Gagnants-Perdants'!$B$383:$B$568,J73)</f>
        <v>0</v>
      </c>
      <c r="K83" s="1179">
        <f>COUNTIF('Gagnants-Perdants'!$B$383:$B$568,K73)</f>
        <v>0</v>
      </c>
      <c r="L83" s="1179">
        <f>COUNTIF('Gagnants-Perdants'!$B$383:$B$568,L73)</f>
        <v>10</v>
      </c>
      <c r="M83" s="1179">
        <f>COUNTIF('Gagnants-Perdants'!$B$383:$B$568,M73)</f>
        <v>9</v>
      </c>
      <c r="N83" s="1179">
        <f>COUNTIF('Gagnants-Perdants'!$B$383:$B$568,N73)</f>
        <v>0</v>
      </c>
      <c r="O83" s="1179">
        <f>COUNTIF('Gagnants-Perdants'!$B$383:$B$568,O73)</f>
        <v>0</v>
      </c>
      <c r="P83" s="1179">
        <f>COUNTIF('Gagnants-Perdants'!$B$383:$B$568,P73)</f>
        <v>0</v>
      </c>
      <c r="Q83" s="1179">
        <f>COUNTIF('Gagnants-Perdants'!$B$383:$B$568,Q73)</f>
        <v>0</v>
      </c>
      <c r="R83" s="1179">
        <f>COUNTIF('Gagnants-Perdants'!$B$383:$B$568,R73)</f>
        <v>5</v>
      </c>
      <c r="S83" s="1179">
        <f>COUNTIF('Gagnants-Perdants'!$B$383:$B$568,S73)</f>
        <v>0</v>
      </c>
      <c r="T83" s="1179">
        <f>COUNTIF('Gagnants-Perdants'!$B$383:$B$568,T73)</f>
        <v>5</v>
      </c>
      <c r="U83" s="1179">
        <f>COUNTIF('Gagnants-Perdants'!$B$383:$B$568,U73)</f>
        <v>24</v>
      </c>
      <c r="V83" s="1179">
        <f>COUNTIF('Gagnants-Perdants'!$B$383:$B$568,V73)</f>
        <v>1</v>
      </c>
      <c r="W83" s="1179">
        <f>COUNTIF('Gagnants-Perdants'!$B$383:$B$568,W73)</f>
        <v>5</v>
      </c>
      <c r="X83" s="1179">
        <f>COUNTIF('Gagnants-Perdants'!$B$383:$B$568,X73)</f>
        <v>17</v>
      </c>
      <c r="Y83" s="1179">
        <f>COUNTIF('Gagnants-Perdants'!$B$383:$B$568,Y73)</f>
        <v>0</v>
      </c>
      <c r="Z83" s="1179">
        <f>COUNTIF('Gagnants-Perdants'!$B$383:$B$568,Z73)</f>
        <v>0</v>
      </c>
      <c r="AA83" s="1179">
        <f>COUNTIF('Gagnants-Perdants'!$B$383:$B$568,AA73)</f>
        <v>6</v>
      </c>
      <c r="AB83" s="1179">
        <f>COUNTIF('Gagnants-Perdants'!$B$383:$B$568,AB73)</f>
        <v>0</v>
      </c>
      <c r="AC83" s="1179">
        <f>COUNTIF('Gagnants-Perdants'!$B$383:$B$568,AC73)</f>
        <v>7</v>
      </c>
      <c r="AD83" s="1179">
        <f>COUNTIF('Gagnants-Perdants'!$B$383:$B$568,AD73)</f>
        <v>0</v>
      </c>
      <c r="AE83" s="1179">
        <f>COUNTIF('Gagnants-Perdants'!$B$383:$B$568,AE73)</f>
        <v>0</v>
      </c>
      <c r="AF83" s="1179">
        <f>COUNTIF('Gagnants-Perdants'!$B$383:$B$568,AF73)</f>
        <v>0</v>
      </c>
      <c r="AG83" s="1179">
        <f>COUNTIF('Gagnants-Perdants'!$B$383:$B$568,AG73)</f>
        <v>8</v>
      </c>
      <c r="AH83" s="1179">
        <f>COUNTIF('Gagnants-Perdants'!$B$383:$B$568,AH73)</f>
        <v>0</v>
      </c>
      <c r="AI83" s="1179">
        <f>COUNTIF('Gagnants-Perdants'!$B$383:$B$568,AI73)</f>
        <v>0</v>
      </c>
      <c r="AJ83" s="1179">
        <f>COUNTIF('Gagnants-Perdants'!$B$383:$B$568,AJ73)</f>
        <v>0</v>
      </c>
      <c r="AK83" s="1179">
        <f>COUNTIF('Gagnants-Perdants'!$B$383:$B$568,AK73)</f>
        <v>3</v>
      </c>
      <c r="AL83" s="1179">
        <f>COUNTIF('Gagnants-Perdants'!$B$383:$B$568,AL73)</f>
        <v>14</v>
      </c>
      <c r="AM83" s="1179">
        <f>COUNTIF('Gagnants-Perdants'!$B$383:$B$568,AM73)</f>
        <v>0</v>
      </c>
      <c r="AN83" s="1179">
        <f>COUNTIF('Gagnants-Perdants'!$B$383:$B$568,AN73)</f>
        <v>0</v>
      </c>
      <c r="AO83" s="1179">
        <f>COUNTIF('Gagnants-Perdants'!$B$383:$B$568,AO73)</f>
        <v>0</v>
      </c>
      <c r="AP83" s="1179">
        <f>COUNTIF('Gagnants-Perdants'!$B$383:$B$568,AP73)</f>
        <v>2</v>
      </c>
      <c r="AQ83" s="1179">
        <f>COUNTIF('Gagnants-Perdants'!$B$383:$B$568,AQ73)</f>
        <v>0</v>
      </c>
      <c r="AR83" s="1179">
        <f>COUNTIF('Gagnants-Perdants'!$B$383:$B$568,AR73)</f>
        <v>5</v>
      </c>
      <c r="AS83" s="1179">
        <f>COUNTIF('Gagnants-Perdants'!$B$383:$B$568,AS73)</f>
        <v>0</v>
      </c>
      <c r="AT83" s="1179">
        <f>COUNTIF('Gagnants-Perdants'!$B$383:$B$568,AT73)</f>
        <v>4</v>
      </c>
      <c r="AU83" s="1179">
        <f>COUNTIF('Gagnants-Perdants'!$B$383:$B$568,AU73)</f>
        <v>7</v>
      </c>
      <c r="AV83" s="1179">
        <f>COUNTIF('Gagnants-Perdants'!$B$383:$B$568,AV73)</f>
        <v>0</v>
      </c>
      <c r="AW83" s="1179">
        <f>COUNTIF('Gagnants-Perdants'!$B$383:$B$568,AW73)</f>
        <v>0</v>
      </c>
      <c r="AX83" s="1179">
        <f>COUNTIF('Gagnants-Perdants'!$B$383:$B$568,AX73)</f>
        <v>1</v>
      </c>
      <c r="AY83" s="1179">
        <f>COUNTIF('Gagnants-Perdants'!$B$383:$B$568,AY73)</f>
        <v>0</v>
      </c>
      <c r="AZ83" s="1179">
        <f>COUNTIF('Gagnants-Perdants'!$B$383:$B$568,AZ73)</f>
        <v>14</v>
      </c>
      <c r="BA83" s="1179">
        <f>COUNTIF('Gagnants-Perdants'!$B$383:$B$568,BA73)</f>
        <v>15</v>
      </c>
      <c r="BB83" s="1179">
        <f>COUNTIF('Gagnants-Perdants'!$B$383:$B$568,BB73)</f>
        <v>5</v>
      </c>
      <c r="BC83" s="1179">
        <f>COUNTIF('Gagnants-Perdants'!$B$383:$B$568,BC73)</f>
        <v>0</v>
      </c>
      <c r="BD83" s="1179">
        <f>COUNTIF('Gagnants-Perdants'!$B$383:$B$568,BD73)</f>
        <v>4</v>
      </c>
      <c r="BE83" s="1179">
        <f>COUNTIF('Gagnants-Perdants'!$B$383:$B$568,BE73)</f>
        <v>0</v>
      </c>
      <c r="BF83" s="1179">
        <f>COUNTIF('Gagnants-Perdants'!$B$383:$B$568,BF73)</f>
        <v>3</v>
      </c>
      <c r="BG83" s="1179">
        <f>COUNTIF('Gagnants-Perdants'!$B$383:$B$568,BG73)</f>
        <v>0</v>
      </c>
      <c r="BH83" s="1179">
        <f>COUNTIF('Gagnants-Perdants'!$B$383:$B$568,BH73)</f>
        <v>0</v>
      </c>
      <c r="BI83" s="1179">
        <f>COUNTIF('Gagnants-Perdants'!$B$383:$B$568,BI73)</f>
        <v>4</v>
      </c>
    </row>
    <row r="84" spans="1:61" s="56" customFormat="1" ht="12" x14ac:dyDescent="0.25">
      <c r="A84" s="1602"/>
      <c r="B84" s="1205" t="s">
        <v>361</v>
      </c>
      <c r="C84" s="1180">
        <f t="array" ref="C84">MAX(IF('Stats par saison'!$BL$9:$BL$102=Bountys!C73,'Stats par saison'!$AY$9:$AY$102))</f>
        <v>0</v>
      </c>
      <c r="D84" s="1180">
        <f t="array" ref="D84">MAX(IF('Stats par saison'!$BL$9:$BL$102=Bountys!D73,'Stats par saison'!$AY$9:$AY$102))</f>
        <v>0</v>
      </c>
      <c r="E84" s="1180">
        <f t="array" ref="E84">MAX(IF('Stats par saison'!$BL$9:$BL$102=Bountys!E73,'Stats par saison'!$AY$9:$AY$102))</f>
        <v>0</v>
      </c>
      <c r="F84" s="1180">
        <f t="array" ref="F84">MAX(IF('Stats par saison'!$BL$9:$BL$102=Bountys!F73,'Stats par saison'!$AY$9:$AY$102))</f>
        <v>2</v>
      </c>
      <c r="G84" s="1180">
        <f t="array" ref="G84">MAX(IF('Stats par saison'!$BL$9:$BL$102=Bountys!G73,'Stats par saison'!$AY$9:$AY$102))</f>
        <v>0</v>
      </c>
      <c r="H84" s="1180">
        <f t="array" ref="H84">MAX(IF('Stats par saison'!$BL$9:$BL$102=Bountys!H73,'Stats par saison'!$AY$9:$AY$102))</f>
        <v>0</v>
      </c>
      <c r="I84" s="1180">
        <f t="array" ref="I84">MAX(IF('Stats par saison'!$BL$9:$BL$102=Bountys!I73,'Stats par saison'!$AY$9:$AY$102))</f>
        <v>6</v>
      </c>
      <c r="J84" s="1180">
        <f t="array" ref="J84">MAX(IF('Stats par saison'!$BL$9:$BL$102=Bountys!J73,'Stats par saison'!$AY$9:$AY$102))</f>
        <v>0</v>
      </c>
      <c r="K84" s="1180">
        <f t="array" ref="K84">MAX(IF('Stats par saison'!$BL$9:$BL$102=Bountys!K73,'Stats par saison'!$AY$9:$AY$102))</f>
        <v>1</v>
      </c>
      <c r="L84" s="1180">
        <f t="array" ref="L84">MAX(IF('Stats par saison'!$BL$9:$BL$102=Bountys!L73,'Stats par saison'!$AY$9:$AY$102))</f>
        <v>12</v>
      </c>
      <c r="M84" s="1180">
        <f t="array" ref="M84">MAX(IF('Stats par saison'!$BL$9:$BL$102=Bountys!M73,'Stats par saison'!$AY$9:$AY$102))</f>
        <v>13</v>
      </c>
      <c r="N84" s="1180">
        <f t="array" ref="N84">MAX(IF('Stats par saison'!$BL$9:$BL$102=Bountys!N73,'Stats par saison'!$AY$9:$AY$102))</f>
        <v>0</v>
      </c>
      <c r="O84" s="1180">
        <f t="array" ref="O84">MAX(IF('Stats par saison'!$BL$9:$BL$102=Bountys!O73,'Stats par saison'!$AY$9:$AY$102))</f>
        <v>0</v>
      </c>
      <c r="P84" s="1180">
        <f t="array" ref="P84">MAX(IF('Stats par saison'!$BL$9:$BL$102=Bountys!P73,'Stats par saison'!$AY$9:$AY$102))</f>
        <v>0</v>
      </c>
      <c r="Q84" s="1180">
        <f t="array" ref="Q84">MAX(IF('Stats par saison'!$BL$9:$BL$102=Bountys!Q73,'Stats par saison'!$AY$9:$AY$102))</f>
        <v>2</v>
      </c>
      <c r="R84" s="1180">
        <f t="array" ref="R84">MAX(IF('Stats par saison'!$BL$9:$BL$102=Bountys!R73,'Stats par saison'!$AY$9:$AY$102))</f>
        <v>11</v>
      </c>
      <c r="S84" s="1180">
        <f t="array" ref="S84">MAX(IF('Stats par saison'!$BL$9:$BL$102=Bountys!S73,'Stats par saison'!$AY$9:$AY$102))</f>
        <v>0</v>
      </c>
      <c r="T84" s="1180">
        <f t="array" ref="T84">MAX(IF('Stats par saison'!$BL$9:$BL$102=Bountys!T73,'Stats par saison'!$AY$9:$AY$102))</f>
        <v>11</v>
      </c>
      <c r="U84" s="1180">
        <f t="array" ref="U84">MAX(IF('Stats par saison'!$BL$9:$BL$102=Bountys!U73,'Stats par saison'!$AY$9:$AY$102))</f>
        <v>12</v>
      </c>
      <c r="V84" s="1180">
        <f t="array" ref="V84">MAX(IF('Stats par saison'!$BL$9:$BL$102=Bountys!V73,'Stats par saison'!$AY$9:$AY$102))</f>
        <v>2</v>
      </c>
      <c r="W84" s="1180">
        <f t="array" ref="W84">MAX(IF('Stats par saison'!$BL$9:$BL$102=Bountys!W73,'Stats par saison'!$AY$9:$AY$102))</f>
        <v>12</v>
      </c>
      <c r="X84" s="1180">
        <f t="array" ref="X84">MAX(IF('Stats par saison'!$BL$9:$BL$102=Bountys!X73,'Stats par saison'!$AY$9:$AY$102))</f>
        <v>12</v>
      </c>
      <c r="Y84" s="1180">
        <f t="array" ref="Y84">MAX(IF('Stats par saison'!$BL$9:$BL$102=Bountys!Y73,'Stats par saison'!$AY$9:$AY$102))</f>
        <v>0</v>
      </c>
      <c r="Z84" s="1180">
        <f t="array" ref="Z84">MAX(IF('Stats par saison'!$BL$9:$BL$102=Bountys!Z73,'Stats par saison'!$AY$9:$AY$102))</f>
        <v>0</v>
      </c>
      <c r="AA84" s="1180">
        <f t="array" ref="AA84">MAX(IF('Stats par saison'!$BL$9:$BL$102=Bountys!AA73,'Stats par saison'!$AY$9:$AY$102))</f>
        <v>3</v>
      </c>
      <c r="AB84" s="1180">
        <f t="array" ref="AB84">MAX(IF('Stats par saison'!$BL$9:$BL$102=Bountys!AB73,'Stats par saison'!$AY$9:$AY$102))</f>
        <v>1</v>
      </c>
      <c r="AC84" s="1180">
        <f t="array" ref="AC84">MAX(IF('Stats par saison'!$BL$9:$BL$102=Bountys!AC73,'Stats par saison'!$AY$9:$AY$102))</f>
        <v>1</v>
      </c>
      <c r="AD84" s="1180">
        <f t="array" ref="AD84">MAX(IF('Stats par saison'!$BL$9:$BL$102=Bountys!AD73,'Stats par saison'!$AY$9:$AY$102))</f>
        <v>0</v>
      </c>
      <c r="AE84" s="1180">
        <f t="array" ref="AE84">MAX(IF('Stats par saison'!$BL$9:$BL$102=Bountys!AE73,'Stats par saison'!$AY$9:$AY$102))</f>
        <v>0</v>
      </c>
      <c r="AF84" s="1180">
        <f t="array" ref="AF84">MAX(IF('Stats par saison'!$BL$9:$BL$102=Bountys!AF73,'Stats par saison'!$AY$9:$AY$102))</f>
        <v>0</v>
      </c>
      <c r="AG84" s="1180">
        <f t="array" ref="AG84">MAX(IF('Stats par saison'!$BL$9:$BL$102=Bountys!AG73,'Stats par saison'!$AY$9:$AY$102))</f>
        <v>12</v>
      </c>
      <c r="AH84" s="1180">
        <f t="array" ref="AH84">MAX(IF('Stats par saison'!$BL$9:$BL$102=Bountys!AH73,'Stats par saison'!$AY$9:$AY$102))</f>
        <v>0</v>
      </c>
      <c r="AI84" s="1180">
        <f t="array" ref="AI84">MAX(IF('Stats par saison'!$BL$9:$BL$102=Bountys!AI73,'Stats par saison'!$AY$9:$AY$102))</f>
        <v>1</v>
      </c>
      <c r="AJ84" s="1180">
        <f t="array" ref="AJ84">MAX(IF('Stats par saison'!$BL$9:$BL$102=Bountys!AJ73,'Stats par saison'!$AY$9:$AY$102))</f>
        <v>1</v>
      </c>
      <c r="AK84" s="1180">
        <f t="array" ref="AK84">MAX(IF('Stats par saison'!$BL$9:$BL$102=Bountys!AK73,'Stats par saison'!$AY$9:$AY$102))</f>
        <v>13</v>
      </c>
      <c r="AL84" s="1180">
        <f t="array" ref="AL84">MAX(IF('Stats par saison'!$BL$9:$BL$102=Bountys!AL73,'Stats par saison'!$AY$9:$AY$102))</f>
        <v>10</v>
      </c>
      <c r="AM84" s="1180">
        <f t="array" ref="AM84">MAX(IF('Stats par saison'!$BL$9:$BL$102=Bountys!AM73,'Stats par saison'!$AY$9:$AY$102))</f>
        <v>0</v>
      </c>
      <c r="AN84" s="1180">
        <f t="array" ref="AN84">MAX(IF('Stats par saison'!$BL$9:$BL$102=Bountys!AN73,'Stats par saison'!$AY$9:$AY$102))</f>
        <v>0</v>
      </c>
      <c r="AO84" s="1180">
        <f t="array" ref="AO84">MAX(IF('Stats par saison'!$BL$9:$BL$102=Bountys!AO73,'Stats par saison'!$AY$9:$AY$102))</f>
        <v>0</v>
      </c>
      <c r="AP84" s="1180">
        <f t="array" ref="AP84">MAX(IF('Stats par saison'!$BL$9:$BL$102=Bountys!AP73,'Stats par saison'!$AY$9:$AY$102))</f>
        <v>9</v>
      </c>
      <c r="AQ84" s="1180">
        <f t="array" ref="AQ84">MAX(IF('Stats par saison'!$BL$9:$BL$102=Bountys!AQ73,'Stats par saison'!$AY$9:$AY$102))</f>
        <v>1</v>
      </c>
      <c r="AR84" s="1180">
        <f t="array" ref="AR84">MAX(IF('Stats par saison'!$BL$9:$BL$102=Bountys!AR73,'Stats par saison'!$AY$9:$AY$102))</f>
        <v>9</v>
      </c>
      <c r="AS84" s="1180">
        <f t="array" ref="AS84">MAX(IF('Stats par saison'!$BL$9:$BL$102=Bountys!AS73,'Stats par saison'!$AY$9:$AY$102))</f>
        <v>0</v>
      </c>
      <c r="AT84" s="1180">
        <f t="array" ref="AT84">MAX(IF('Stats par saison'!$BL$9:$BL$102=Bountys!AT73,'Stats par saison'!$AY$9:$AY$102))</f>
        <v>6</v>
      </c>
      <c r="AU84" s="1180">
        <f t="array" ref="AU84">MAX(IF('Stats par saison'!$BL$9:$BL$102=Bountys!AU73,'Stats par saison'!$AY$9:$AY$102))</f>
        <v>1</v>
      </c>
      <c r="AV84" s="1180">
        <f t="array" ref="AV84">MAX(IF('Stats par saison'!$BL$9:$BL$102=Bountys!AV73,'Stats par saison'!$AY$9:$AY$102))</f>
        <v>1</v>
      </c>
      <c r="AW84" s="1180">
        <f t="array" ref="AW84">MAX(IF('Stats par saison'!$BL$9:$BL$102=Bountys!AW73,'Stats par saison'!$AY$9:$AY$102))</f>
        <v>1</v>
      </c>
      <c r="AX84" s="1180">
        <f t="array" ref="AX84">MAX(IF('Stats par saison'!$BL$9:$BL$102=Bountys!AX73,'Stats par saison'!$AY$9:$AY$102))</f>
        <v>6</v>
      </c>
      <c r="AY84" s="1180">
        <f t="array" ref="AY84">MAX(IF('Stats par saison'!$BL$9:$BL$102=Bountys!AY73,'Stats par saison'!$AY$9:$AY$102))</f>
        <v>0</v>
      </c>
      <c r="AZ84" s="1180">
        <f t="array" ref="AZ84">MAX(IF('Stats par saison'!$BL$9:$BL$102=Bountys!AZ73,'Stats par saison'!$AY$9:$AY$102))</f>
        <v>6</v>
      </c>
      <c r="BA84" s="1180">
        <f t="array" ref="BA84">MAX(IF('Stats par saison'!$BL$9:$BL$102=Bountys!BA73,'Stats par saison'!$AY$9:$AY$102))</f>
        <v>12</v>
      </c>
      <c r="BB84" s="1180">
        <f t="array" ref="BB84">MAX(IF('Stats par saison'!$BL$9:$BL$102=Bountys!BB73,'Stats par saison'!$AY$9:$AY$102))</f>
        <v>2</v>
      </c>
      <c r="BC84" s="1180">
        <f t="array" ref="BC84">MAX(IF('Stats par saison'!$BL$9:$BL$102=Bountys!BC73,'Stats par saison'!$AY$9:$AY$102))</f>
        <v>0</v>
      </c>
      <c r="BD84" s="1180">
        <f t="array" ref="BD84">MAX(IF('Stats par saison'!$BL$9:$BL$102=Bountys!BD73,'Stats par saison'!$AY$9:$AY$102))</f>
        <v>3</v>
      </c>
      <c r="BE84" s="1180">
        <f t="array" ref="BE84">MAX(IF('Stats par saison'!$BL$9:$BL$102=Bountys!BE73,'Stats par saison'!$AY$9:$AY$102))</f>
        <v>0</v>
      </c>
      <c r="BF84" s="1180">
        <f t="array" ref="BF84">MAX(IF('Stats par saison'!$BL$9:$BL$102=Bountys!BF73,'Stats par saison'!$AY$9:$AY$102))</f>
        <v>3</v>
      </c>
      <c r="BG84" s="1180">
        <f t="array" ref="BG84">MAX(IF('Stats par saison'!$BL$9:$BL$102=Bountys!BG73,'Stats par saison'!$AY$9:$AY$102))</f>
        <v>0</v>
      </c>
      <c r="BH84" s="1180">
        <f t="array" ref="BH84">MAX(IF('Stats par saison'!$BL$9:$BL$102=Bountys!BH73,'Stats par saison'!$AY$9:$AY$102))</f>
        <v>0</v>
      </c>
      <c r="BI84" s="1180">
        <f t="array" ref="BI84">MAX(IF('Stats par saison'!$BL$9:$BL$102=Bountys!BI73,'Stats par saison'!$AY$9:$AY$102))</f>
        <v>1</v>
      </c>
    </row>
    <row r="85" spans="1:61" s="56" customFormat="1" ht="12" x14ac:dyDescent="0.25">
      <c r="A85" s="1602"/>
      <c r="B85" s="1206" t="s">
        <v>362</v>
      </c>
      <c r="C85" s="1181" t="str">
        <f>IF(C84&gt;0,C83/C84,"-")</f>
        <v>-</v>
      </c>
      <c r="D85" s="1181" t="str">
        <f t="shared" ref="D85:BI85" si="10">IF(D84&gt;0,D83/D84,"-")</f>
        <v>-</v>
      </c>
      <c r="E85" s="1181" t="str">
        <f t="shared" si="10"/>
        <v>-</v>
      </c>
      <c r="F85" s="1181">
        <f t="shared" si="10"/>
        <v>3</v>
      </c>
      <c r="G85" s="1181" t="str">
        <f t="shared" si="10"/>
        <v>-</v>
      </c>
      <c r="H85" s="1181" t="str">
        <f t="shared" si="10"/>
        <v>-</v>
      </c>
      <c r="I85" s="1181">
        <f t="shared" si="10"/>
        <v>0.33333333333333331</v>
      </c>
      <c r="J85" s="1181" t="str">
        <f t="shared" si="10"/>
        <v>-</v>
      </c>
      <c r="K85" s="1181">
        <f t="shared" si="10"/>
        <v>0</v>
      </c>
      <c r="L85" s="1181">
        <f t="shared" si="10"/>
        <v>0.83333333333333337</v>
      </c>
      <c r="M85" s="1181">
        <f t="shared" si="10"/>
        <v>0.69230769230769229</v>
      </c>
      <c r="N85" s="1181" t="str">
        <f t="shared" si="10"/>
        <v>-</v>
      </c>
      <c r="O85" s="1181" t="str">
        <f t="shared" si="10"/>
        <v>-</v>
      </c>
      <c r="P85" s="1181" t="str">
        <f t="shared" si="10"/>
        <v>-</v>
      </c>
      <c r="Q85" s="1181">
        <f t="shared" si="10"/>
        <v>0</v>
      </c>
      <c r="R85" s="1181">
        <f t="shared" si="10"/>
        <v>0.45454545454545453</v>
      </c>
      <c r="S85" s="1181" t="str">
        <f t="shared" si="10"/>
        <v>-</v>
      </c>
      <c r="T85" s="1181">
        <f t="shared" si="10"/>
        <v>0.45454545454545453</v>
      </c>
      <c r="U85" s="1181">
        <f t="shared" si="10"/>
        <v>2</v>
      </c>
      <c r="V85" s="1181">
        <f t="shared" si="10"/>
        <v>0.5</v>
      </c>
      <c r="W85" s="1181">
        <f t="shared" si="10"/>
        <v>0.41666666666666669</v>
      </c>
      <c r="X85" s="1181">
        <f t="shared" si="10"/>
        <v>1.4166666666666667</v>
      </c>
      <c r="Y85" s="1181" t="str">
        <f t="shared" si="10"/>
        <v>-</v>
      </c>
      <c r="Z85" s="1181" t="str">
        <f t="shared" si="10"/>
        <v>-</v>
      </c>
      <c r="AA85" s="1181">
        <f t="shared" si="10"/>
        <v>2</v>
      </c>
      <c r="AB85" s="1181">
        <f t="shared" si="10"/>
        <v>0</v>
      </c>
      <c r="AC85" s="1181">
        <f t="shared" si="10"/>
        <v>7</v>
      </c>
      <c r="AD85" s="1181" t="str">
        <f t="shared" ref="AD85" si="11">IF(AD84&gt;0,AD83/AD84,"-")</f>
        <v>-</v>
      </c>
      <c r="AE85" s="1181" t="str">
        <f t="shared" si="10"/>
        <v>-</v>
      </c>
      <c r="AF85" s="1181" t="str">
        <f t="shared" si="10"/>
        <v>-</v>
      </c>
      <c r="AG85" s="1181">
        <f t="shared" si="10"/>
        <v>0.66666666666666663</v>
      </c>
      <c r="AH85" s="1181" t="str">
        <f t="shared" si="10"/>
        <v>-</v>
      </c>
      <c r="AI85" s="1181">
        <f t="shared" si="10"/>
        <v>0</v>
      </c>
      <c r="AJ85" s="1181">
        <f t="shared" si="10"/>
        <v>0</v>
      </c>
      <c r="AK85" s="1181">
        <f t="shared" si="10"/>
        <v>0.23076923076923078</v>
      </c>
      <c r="AL85" s="1181">
        <f t="shared" si="10"/>
        <v>1.4</v>
      </c>
      <c r="AM85" s="1181" t="str">
        <f t="shared" si="10"/>
        <v>-</v>
      </c>
      <c r="AN85" s="1181" t="str">
        <f t="shared" si="10"/>
        <v>-</v>
      </c>
      <c r="AO85" s="1181" t="str">
        <f t="shared" si="10"/>
        <v>-</v>
      </c>
      <c r="AP85" s="1181">
        <f t="shared" si="10"/>
        <v>0.22222222222222221</v>
      </c>
      <c r="AQ85" s="1181">
        <f t="shared" si="10"/>
        <v>0</v>
      </c>
      <c r="AR85" s="1181">
        <f t="shared" si="10"/>
        <v>0.55555555555555558</v>
      </c>
      <c r="AS85" s="1181" t="str">
        <f t="shared" si="10"/>
        <v>-</v>
      </c>
      <c r="AT85" s="1181">
        <f t="shared" si="10"/>
        <v>0.66666666666666663</v>
      </c>
      <c r="AU85" s="1181">
        <f t="shared" si="10"/>
        <v>7</v>
      </c>
      <c r="AV85" s="1181">
        <f t="shared" si="10"/>
        <v>0</v>
      </c>
      <c r="AW85" s="1181">
        <f t="shared" si="10"/>
        <v>0</v>
      </c>
      <c r="AX85" s="1181">
        <f t="shared" si="10"/>
        <v>0.16666666666666666</v>
      </c>
      <c r="AY85" s="1181" t="str">
        <f t="shared" si="10"/>
        <v>-</v>
      </c>
      <c r="AZ85" s="1181">
        <f t="shared" si="10"/>
        <v>2.3333333333333335</v>
      </c>
      <c r="BA85" s="1181">
        <f t="shared" si="10"/>
        <v>1.25</v>
      </c>
      <c r="BB85" s="1181">
        <f t="shared" si="10"/>
        <v>2.5</v>
      </c>
      <c r="BC85" s="1181" t="str">
        <f t="shared" si="10"/>
        <v>-</v>
      </c>
      <c r="BD85" s="1181">
        <f t="shared" si="10"/>
        <v>1.3333333333333333</v>
      </c>
      <c r="BE85" s="1181" t="str">
        <f t="shared" si="10"/>
        <v>-</v>
      </c>
      <c r="BF85" s="1181">
        <f t="shared" si="10"/>
        <v>1</v>
      </c>
      <c r="BG85" s="1181" t="str">
        <f t="shared" si="10"/>
        <v>-</v>
      </c>
      <c r="BH85" s="1181" t="str">
        <f t="shared" si="10"/>
        <v>-</v>
      </c>
      <c r="BI85" s="1181">
        <f t="shared" si="10"/>
        <v>4</v>
      </c>
    </row>
    <row r="86" spans="1:61" s="58" customFormat="1" ht="12" customHeight="1" x14ac:dyDescent="0.25">
      <c r="A86" s="1603" t="s">
        <v>332</v>
      </c>
      <c r="B86" s="1207" t="s">
        <v>360</v>
      </c>
      <c r="C86" s="1168">
        <f>COUNTIF('Gagnants-Perdants'!$B$569:$B$756,C73)</f>
        <v>0</v>
      </c>
      <c r="D86" s="1168">
        <f>COUNTIF('Gagnants-Perdants'!$B$569:$B$756,D73)</f>
        <v>2</v>
      </c>
      <c r="E86" s="1168">
        <f>COUNTIF('Gagnants-Perdants'!$B$569:$B$756,E73)</f>
        <v>0</v>
      </c>
      <c r="F86" s="1168">
        <f>COUNTIF('Gagnants-Perdants'!$B$569:$B$756,F73)</f>
        <v>0</v>
      </c>
      <c r="G86" s="1168">
        <f>COUNTIF('Gagnants-Perdants'!$B$569:$B$756,G73)</f>
        <v>1</v>
      </c>
      <c r="H86" s="1168">
        <f>COUNTIF('Gagnants-Perdants'!$B$569:$B$756,H73)</f>
        <v>0</v>
      </c>
      <c r="I86" s="1168">
        <f>COUNTIF('Gagnants-Perdants'!$B$569:$B$756,I73)</f>
        <v>3</v>
      </c>
      <c r="J86" s="1168">
        <f>COUNTIF('Gagnants-Perdants'!$B$569:$B$756,J73)</f>
        <v>0</v>
      </c>
      <c r="K86" s="1168">
        <f>COUNTIF('Gagnants-Perdants'!$B$569:$B$756,K73)</f>
        <v>0</v>
      </c>
      <c r="L86" s="1168">
        <f>COUNTIF('Gagnants-Perdants'!$B$569:$B$756,L73)</f>
        <v>1</v>
      </c>
      <c r="M86" s="1168">
        <f>COUNTIF('Gagnants-Perdants'!$B$569:$B$756,M73)</f>
        <v>9</v>
      </c>
      <c r="N86" s="1168">
        <f>COUNTIF('Gagnants-Perdants'!$B$569:$B$756,N73)</f>
        <v>0</v>
      </c>
      <c r="O86" s="1168">
        <f>COUNTIF('Gagnants-Perdants'!$B$569:$B$756,O73)</f>
        <v>0</v>
      </c>
      <c r="P86" s="1168">
        <f>COUNTIF('Gagnants-Perdants'!$B$569:$B$756,P73)</f>
        <v>0</v>
      </c>
      <c r="Q86" s="1168">
        <f>COUNTIF('Gagnants-Perdants'!$B$569:$B$756,Q73)</f>
        <v>2</v>
      </c>
      <c r="R86" s="1168">
        <f>COUNTIF('Gagnants-Perdants'!$B$569:$B$756,R73)</f>
        <v>11</v>
      </c>
      <c r="S86" s="1168">
        <f>COUNTIF('Gagnants-Perdants'!$B$569:$B$756,S73)</f>
        <v>0</v>
      </c>
      <c r="T86" s="1168">
        <f>COUNTIF('Gagnants-Perdants'!$B$569:$B$756,T73)</f>
        <v>2</v>
      </c>
      <c r="U86" s="1168">
        <f>COUNTIF('Gagnants-Perdants'!$B$569:$B$756,U73)</f>
        <v>8</v>
      </c>
      <c r="V86" s="1168">
        <f>COUNTIF('Gagnants-Perdants'!$B$569:$B$756,V73)</f>
        <v>0</v>
      </c>
      <c r="W86" s="1168">
        <f>COUNTIF('Gagnants-Perdants'!$B$569:$B$756,W73)</f>
        <v>10</v>
      </c>
      <c r="X86" s="1168">
        <f>COUNTIF('Gagnants-Perdants'!$B$569:$B$756,X73)</f>
        <v>13</v>
      </c>
      <c r="Y86" s="1168">
        <f>COUNTIF('Gagnants-Perdants'!$B$569:$B$756,Y73)</f>
        <v>0</v>
      </c>
      <c r="Z86" s="1168">
        <f>COUNTIF('Gagnants-Perdants'!$B$569:$B$756,Z73)</f>
        <v>0</v>
      </c>
      <c r="AA86" s="1168">
        <f>COUNTIF('Gagnants-Perdants'!$B$569:$B$756,AA73)</f>
        <v>0</v>
      </c>
      <c r="AB86" s="1168">
        <f>COUNTIF('Gagnants-Perdants'!$B$569:$B$756,AB73)</f>
        <v>0</v>
      </c>
      <c r="AC86" s="1168">
        <f>COUNTIF('Gagnants-Perdants'!$B$569:$B$756,AC73)</f>
        <v>1</v>
      </c>
      <c r="AD86" s="1168">
        <f>COUNTIF('Gagnants-Perdants'!$B$569:$B$756,AD73)</f>
        <v>0</v>
      </c>
      <c r="AE86" s="1168">
        <f>COUNTIF('Gagnants-Perdants'!$B$569:$B$756,AE73)</f>
        <v>0</v>
      </c>
      <c r="AF86" s="1168">
        <f>COUNTIF('Gagnants-Perdants'!$B$569:$B$756,AF73)</f>
        <v>0</v>
      </c>
      <c r="AG86" s="1168">
        <f>COUNTIF('Gagnants-Perdants'!$B$569:$B$756,AG73)</f>
        <v>5</v>
      </c>
      <c r="AH86" s="1168">
        <f>COUNTIF('Gagnants-Perdants'!$B$569:$B$756,AH73)</f>
        <v>0</v>
      </c>
      <c r="AI86" s="1168">
        <f>COUNTIF('Gagnants-Perdants'!$B$569:$B$756,AI73)</f>
        <v>0</v>
      </c>
      <c r="AJ86" s="1168">
        <f>COUNTIF('Gagnants-Perdants'!$B$569:$B$756,AJ73)</f>
        <v>0</v>
      </c>
      <c r="AK86" s="1168">
        <f>COUNTIF('Gagnants-Perdants'!$B$569:$B$756,AK73)</f>
        <v>3</v>
      </c>
      <c r="AL86" s="1168">
        <f>COUNTIF('Gagnants-Perdants'!$B$569:$B$756,AL73)</f>
        <v>3</v>
      </c>
      <c r="AM86" s="1168">
        <f>COUNTIF('Gagnants-Perdants'!$B$569:$B$756,AM73)</f>
        <v>0</v>
      </c>
      <c r="AN86" s="1168">
        <f>COUNTIF('Gagnants-Perdants'!$B$569:$B$756,AN73)</f>
        <v>0</v>
      </c>
      <c r="AO86" s="1168">
        <f>COUNTIF('Gagnants-Perdants'!$B$569:$B$756,AO73)</f>
        <v>0</v>
      </c>
      <c r="AP86" s="1168">
        <f>COUNTIF('Gagnants-Perdants'!$B$569:$B$756,AP73)</f>
        <v>5</v>
      </c>
      <c r="AQ86" s="1168">
        <f>COUNTIF('Gagnants-Perdants'!$B$569:$B$756,AQ73)</f>
        <v>0</v>
      </c>
      <c r="AR86" s="1168">
        <f>COUNTIF('Gagnants-Perdants'!$B$569:$B$756,AR73)</f>
        <v>7</v>
      </c>
      <c r="AS86" s="1168">
        <f>COUNTIF('Gagnants-Perdants'!$B$569:$B$756,AS73)</f>
        <v>0</v>
      </c>
      <c r="AT86" s="1168">
        <f>COUNTIF('Gagnants-Perdants'!$B$569:$B$756,AT73)</f>
        <v>9</v>
      </c>
      <c r="AU86" s="1168">
        <f>COUNTIF('Gagnants-Perdants'!$B$569:$B$756,AU73)</f>
        <v>0</v>
      </c>
      <c r="AV86" s="1168">
        <f>COUNTIF('Gagnants-Perdants'!$B$569:$B$756,AV73)</f>
        <v>0</v>
      </c>
      <c r="AW86" s="1168">
        <f>COUNTIF('Gagnants-Perdants'!$B$569:$B$756,AW73)</f>
        <v>4</v>
      </c>
      <c r="AX86" s="1168">
        <f>COUNTIF('Gagnants-Perdants'!$B$569:$B$756,AX73)</f>
        <v>2</v>
      </c>
      <c r="AY86" s="1168">
        <f>COUNTIF('Gagnants-Perdants'!$B$569:$B$756,AY73)</f>
        <v>0</v>
      </c>
      <c r="AZ86" s="1168">
        <f>COUNTIF('Gagnants-Perdants'!$B$569:$B$756,AZ73)</f>
        <v>1</v>
      </c>
      <c r="BA86" s="1168">
        <f>COUNTIF('Gagnants-Perdants'!$B$569:$B$756,BA73)</f>
        <v>7</v>
      </c>
      <c r="BB86" s="1168">
        <f>COUNTIF('Gagnants-Perdants'!$B$569:$B$756,BB73)</f>
        <v>0</v>
      </c>
      <c r="BC86" s="1168">
        <f>COUNTIF('Gagnants-Perdants'!$B$569:$B$756,BC73)</f>
        <v>0</v>
      </c>
      <c r="BD86" s="1168">
        <f>COUNTIF('Gagnants-Perdants'!$B$569:$B$756,BD73)</f>
        <v>0</v>
      </c>
      <c r="BE86" s="1168">
        <f>COUNTIF('Gagnants-Perdants'!$B$569:$B$756,BE73)</f>
        <v>0</v>
      </c>
      <c r="BF86" s="1168">
        <f>COUNTIF('Gagnants-Perdants'!$B$569:$B$756,BF73)</f>
        <v>0</v>
      </c>
      <c r="BG86" s="1168">
        <f>COUNTIF('Gagnants-Perdants'!$B$569:$B$756,BG73)</f>
        <v>0</v>
      </c>
      <c r="BH86" s="1168">
        <f>COUNTIF('Gagnants-Perdants'!$B$569:$B$756,BH73)</f>
        <v>0</v>
      </c>
      <c r="BI86" s="1168">
        <f>COUNTIF('Gagnants-Perdants'!$B$569:$B$756,BI73)</f>
        <v>0</v>
      </c>
    </row>
    <row r="87" spans="1:61" s="56" customFormat="1" ht="12" x14ac:dyDescent="0.25">
      <c r="A87" s="1603"/>
      <c r="B87" s="1208" t="s">
        <v>361</v>
      </c>
      <c r="C87" s="1182">
        <f t="array" ref="C87">MAX(IF('Stats par saison'!$BL$9:$BL$102=Bountys!C73,'Stats par saison'!$BE$9:$BE$102))</f>
        <v>0</v>
      </c>
      <c r="D87" s="1182">
        <f t="array" ref="D87">MAX(IF('Stats par saison'!$BL$9:$BL$102=Bountys!D73,'Stats par saison'!$BE$9:$BE$102))</f>
        <v>2</v>
      </c>
      <c r="E87" s="1182">
        <f t="array" ref="E87">MAX(IF('Stats par saison'!$BL$9:$BL$102=Bountys!E73,'Stats par saison'!$BE$9:$BE$102))</f>
        <v>0</v>
      </c>
      <c r="F87" s="1182">
        <f t="array" ref="F87">MAX(IF('Stats par saison'!$BL$9:$BL$102=Bountys!F73,'Stats par saison'!$BE$9:$BE$102))</f>
        <v>1</v>
      </c>
      <c r="G87" s="1182">
        <f t="array" ref="G87">MAX(IF('Stats par saison'!$BL$9:$BL$102=Bountys!G73,'Stats par saison'!$BE$9:$BE$102))</f>
        <v>1</v>
      </c>
      <c r="H87" s="1182">
        <f t="array" ref="H87">MAX(IF('Stats par saison'!$BL$9:$BL$102=Bountys!H73,'Stats par saison'!$BE$9:$BE$102))</f>
        <v>0</v>
      </c>
      <c r="I87" s="1182">
        <f t="array" ref="I87">MAX(IF('Stats par saison'!$BL$9:$BL$102=Bountys!I73,'Stats par saison'!$BE$9:$BE$102))</f>
        <v>3</v>
      </c>
      <c r="J87" s="1182">
        <f t="array" ref="J87">MAX(IF('Stats par saison'!$BL$9:$BL$102=Bountys!J73,'Stats par saison'!$BE$9:$BE$102))</f>
        <v>0</v>
      </c>
      <c r="K87" s="1182">
        <f t="array" ref="K87">MAX(IF('Stats par saison'!$BL$9:$BL$102=Bountys!K73,'Stats par saison'!$BE$9:$BE$102))</f>
        <v>0</v>
      </c>
      <c r="L87" s="1182">
        <f t="array" ref="L87">MAX(IF('Stats par saison'!$BL$9:$BL$102=Bountys!L73,'Stats par saison'!$BE$9:$BE$102))</f>
        <v>7</v>
      </c>
      <c r="M87" s="1182">
        <f t="array" ref="M87">MAX(IF('Stats par saison'!$BL$9:$BL$102=Bountys!M73,'Stats par saison'!$BE$9:$BE$102))</f>
        <v>8</v>
      </c>
      <c r="N87" s="1182">
        <f t="array" ref="N87">MAX(IF('Stats par saison'!$BL$9:$BL$102=Bountys!N73,'Stats par saison'!$BE$9:$BE$102))</f>
        <v>0</v>
      </c>
      <c r="O87" s="1182">
        <f t="array" ref="O87">MAX(IF('Stats par saison'!$BL$9:$BL$102=Bountys!O73,'Stats par saison'!$BE$9:$BE$102))</f>
        <v>0</v>
      </c>
      <c r="P87" s="1182">
        <f t="array" ref="P87">MAX(IF('Stats par saison'!$BL$9:$BL$102=Bountys!P73,'Stats par saison'!$BE$9:$BE$102))</f>
        <v>0</v>
      </c>
      <c r="Q87" s="1182">
        <f t="array" ref="Q87">MAX(IF('Stats par saison'!$BL$9:$BL$102=Bountys!Q73,'Stats par saison'!$BE$9:$BE$102))</f>
        <v>3</v>
      </c>
      <c r="R87" s="1182">
        <f t="array" ref="R87">MAX(IF('Stats par saison'!$BL$9:$BL$102=Bountys!R73,'Stats par saison'!$BE$9:$BE$102))</f>
        <v>7</v>
      </c>
      <c r="S87" s="1182">
        <f t="array" ref="S87">MAX(IF('Stats par saison'!$BL$9:$BL$102=Bountys!S73,'Stats par saison'!$BE$9:$BE$102))</f>
        <v>0</v>
      </c>
      <c r="T87" s="1182">
        <f t="array" ref="T87">MAX(IF('Stats par saison'!$BL$9:$BL$102=Bountys!T73,'Stats par saison'!$BE$9:$BE$102))</f>
        <v>6</v>
      </c>
      <c r="U87" s="1182">
        <f t="array" ref="U87">MAX(IF('Stats par saison'!$BL$9:$BL$102=Bountys!U73,'Stats par saison'!$BE$9:$BE$102))</f>
        <v>7</v>
      </c>
      <c r="V87" s="1182">
        <f t="array" ref="V87">MAX(IF('Stats par saison'!$BL$9:$BL$102=Bountys!V73,'Stats par saison'!$BE$9:$BE$102))</f>
        <v>2</v>
      </c>
      <c r="W87" s="1182">
        <f t="array" ref="W87">MAX(IF('Stats par saison'!$BL$9:$BL$102=Bountys!W73,'Stats par saison'!$BE$9:$BE$102))</f>
        <v>8</v>
      </c>
      <c r="X87" s="1182">
        <f t="array" ref="X87">MAX(IF('Stats par saison'!$BL$9:$BL$102=Bountys!X73,'Stats par saison'!$BE$9:$BE$102))</f>
        <v>6</v>
      </c>
      <c r="Y87" s="1182">
        <f t="array" ref="Y87">MAX(IF('Stats par saison'!$BL$9:$BL$102=Bountys!Y73,'Stats par saison'!$BE$9:$BE$102))</f>
        <v>0</v>
      </c>
      <c r="Z87" s="1182">
        <f t="array" ref="Z87">MAX(IF('Stats par saison'!$BL$9:$BL$102=Bountys!Z73,'Stats par saison'!$BE$9:$BE$102))</f>
        <v>0</v>
      </c>
      <c r="AA87" s="1182">
        <f t="array" ref="AA87">MAX(IF('Stats par saison'!$BL$9:$BL$102=Bountys!AA73,'Stats par saison'!$BE$9:$BE$102))</f>
        <v>0</v>
      </c>
      <c r="AB87" s="1182">
        <f t="array" ref="AB87">MAX(IF('Stats par saison'!$BL$9:$BL$102=Bountys!AB73,'Stats par saison'!$BE$9:$BE$102))</f>
        <v>0</v>
      </c>
      <c r="AC87" s="1182">
        <f t="array" ref="AC87">MAX(IF('Stats par saison'!$BL$9:$BL$102=Bountys!AC73,'Stats par saison'!$BE$9:$BE$102))</f>
        <v>1</v>
      </c>
      <c r="AD87" s="1182">
        <f t="array" ref="AD87">MAX(IF('Stats par saison'!$BL$9:$BL$102=Bountys!AD73,'Stats par saison'!$BE$9:$BE$102))</f>
        <v>1</v>
      </c>
      <c r="AE87" s="1182">
        <f t="array" ref="AE87">MAX(IF('Stats par saison'!$BL$9:$BL$102=Bountys!AE73,'Stats par saison'!$BE$9:$BE$102))</f>
        <v>0</v>
      </c>
      <c r="AF87" s="1182">
        <f t="array" ref="AF87">MAX(IF('Stats par saison'!$BL$9:$BL$102=Bountys!AF73,'Stats par saison'!$BE$9:$BE$102))</f>
        <v>2</v>
      </c>
      <c r="AG87" s="1182">
        <f t="array" ref="AG87">MAX(IF('Stats par saison'!$BL$9:$BL$102=Bountys!AG73,'Stats par saison'!$BE$9:$BE$102))</f>
        <v>8</v>
      </c>
      <c r="AH87" s="1182">
        <f t="array" ref="AH87">MAX(IF('Stats par saison'!$BL$9:$BL$102=Bountys!AH73,'Stats par saison'!$BE$9:$BE$102))</f>
        <v>0</v>
      </c>
      <c r="AI87" s="1182">
        <f t="array" ref="AI87">MAX(IF('Stats par saison'!$BL$9:$BL$102=Bountys!AI73,'Stats par saison'!$BE$9:$BE$102))</f>
        <v>1</v>
      </c>
      <c r="AJ87" s="1182">
        <f t="array" ref="AJ87">MAX(IF('Stats par saison'!$BL$9:$BL$102=Bountys!AJ73,'Stats par saison'!$BE$9:$BE$102))</f>
        <v>0</v>
      </c>
      <c r="AK87" s="1182">
        <f t="array" ref="AK87">MAX(IF('Stats par saison'!$BL$9:$BL$102=Bountys!AK73,'Stats par saison'!$BE$9:$BE$102))</f>
        <v>7</v>
      </c>
      <c r="AL87" s="1182">
        <f t="array" ref="AL87">MAX(IF('Stats par saison'!$BL$9:$BL$102=Bountys!AL73,'Stats par saison'!$BE$9:$BE$102))</f>
        <v>6</v>
      </c>
      <c r="AM87" s="1182">
        <f t="array" ref="AM87">MAX(IF('Stats par saison'!$BL$9:$BL$102=Bountys!AM73,'Stats par saison'!$BE$9:$BE$102))</f>
        <v>0</v>
      </c>
      <c r="AN87" s="1182">
        <f t="array" ref="AN87">MAX(IF('Stats par saison'!$BL$9:$BL$102=Bountys!AN73,'Stats par saison'!$BE$9:$BE$102))</f>
        <v>0</v>
      </c>
      <c r="AO87" s="1182">
        <f t="array" ref="AO87">MAX(IF('Stats par saison'!$BL$9:$BL$102=Bountys!AO73,'Stats par saison'!$BE$9:$BE$102))</f>
        <v>0</v>
      </c>
      <c r="AP87" s="1182">
        <f t="array" ref="AP87">MAX(IF('Stats par saison'!$BL$9:$BL$102=Bountys!AP73,'Stats par saison'!$BE$9:$BE$102))</f>
        <v>2</v>
      </c>
      <c r="AQ87" s="1182">
        <f t="array" ref="AQ87">MAX(IF('Stats par saison'!$BL$9:$BL$102=Bountys!AQ73,'Stats par saison'!$BE$9:$BE$102))</f>
        <v>0</v>
      </c>
      <c r="AR87" s="1182">
        <f t="array" ref="AR87">MAX(IF('Stats par saison'!$BL$9:$BL$102=Bountys!AR73,'Stats par saison'!$BE$9:$BE$102))</f>
        <v>5</v>
      </c>
      <c r="AS87" s="1182">
        <f t="array" ref="AS87">MAX(IF('Stats par saison'!$BL$9:$BL$102=Bountys!AS73,'Stats par saison'!$BE$9:$BE$102))</f>
        <v>0</v>
      </c>
      <c r="AT87" s="1182">
        <f t="array" ref="AT87">MAX(IF('Stats par saison'!$BL$9:$BL$102=Bountys!AT73,'Stats par saison'!$BE$9:$BE$102))</f>
        <v>3</v>
      </c>
      <c r="AU87" s="1182">
        <f t="array" ref="AU87">MAX(IF('Stats par saison'!$BL$9:$BL$102=Bountys!AU73,'Stats par saison'!$BE$9:$BE$102))</f>
        <v>0</v>
      </c>
      <c r="AV87" s="1182">
        <f t="array" ref="AV87">MAX(IF('Stats par saison'!$BL$9:$BL$102=Bountys!AV73,'Stats par saison'!$BE$9:$BE$102))</f>
        <v>0</v>
      </c>
      <c r="AW87" s="1182">
        <f t="array" ref="AW87">MAX(IF('Stats par saison'!$BL$9:$BL$102=Bountys!AW73,'Stats par saison'!$BE$9:$BE$102))</f>
        <v>7</v>
      </c>
      <c r="AX87" s="1182">
        <f t="array" ref="AX87">MAX(IF('Stats par saison'!$BL$9:$BL$102=Bountys!AX73,'Stats par saison'!$BE$9:$BE$102))</f>
        <v>5</v>
      </c>
      <c r="AY87" s="1182">
        <f t="array" ref="AY87">MAX(IF('Stats par saison'!$BL$9:$BL$102=Bountys!AY73,'Stats par saison'!$BE$9:$BE$102))</f>
        <v>0</v>
      </c>
      <c r="AZ87" s="1182">
        <f t="array" ref="AZ87">MAX(IF('Stats par saison'!$BL$9:$BL$102=Bountys!AZ73,'Stats par saison'!$BE$9:$BE$102))</f>
        <v>4</v>
      </c>
      <c r="BA87" s="1182">
        <f t="array" ref="BA87">MAX(IF('Stats par saison'!$BL$9:$BL$102=Bountys!BA73,'Stats par saison'!$BE$9:$BE$102))</f>
        <v>4</v>
      </c>
      <c r="BB87" s="1182">
        <f t="array" ref="BB87">MAX(IF('Stats par saison'!$BL$9:$BL$102=Bountys!BB73,'Stats par saison'!$BE$9:$BE$102))</f>
        <v>0</v>
      </c>
      <c r="BC87" s="1182">
        <f t="array" ref="BC87">MAX(IF('Stats par saison'!$BL$9:$BL$102=Bountys!BC73,'Stats par saison'!$BE$9:$BE$102))</f>
        <v>0</v>
      </c>
      <c r="BD87" s="1182">
        <f t="array" ref="BD87">MAX(IF('Stats par saison'!$BL$9:$BL$102=Bountys!BD73,'Stats par saison'!$BE$9:$BE$102))</f>
        <v>0</v>
      </c>
      <c r="BE87" s="1182">
        <f t="array" ref="BE87">MAX(IF('Stats par saison'!$BL$9:$BL$102=Bountys!BE73,'Stats par saison'!$BE$9:$BE$102))</f>
        <v>0</v>
      </c>
      <c r="BF87" s="1182">
        <f t="array" ref="BF87">MAX(IF('Stats par saison'!$BL$9:$BL$102=Bountys!BF73,'Stats par saison'!$BE$9:$BE$102))</f>
        <v>0</v>
      </c>
      <c r="BG87" s="1182">
        <f t="array" ref="BG87">MAX(IF('Stats par saison'!$BL$9:$BL$102=Bountys!BG73,'Stats par saison'!$BE$9:$BE$102))</f>
        <v>0</v>
      </c>
      <c r="BH87" s="1182">
        <f t="array" ref="BH87">MAX(IF('Stats par saison'!$BL$9:$BL$102=Bountys!BH73,'Stats par saison'!$BE$9:$BE$102))</f>
        <v>0</v>
      </c>
      <c r="BI87" s="1182">
        <f t="array" ref="BI87">MAX(IF('Stats par saison'!$BL$9:$BL$102=Bountys!BI73,'Stats par saison'!$BE$9:$BE$102))</f>
        <v>0</v>
      </c>
    </row>
    <row r="88" spans="1:61" s="56" customFormat="1" ht="12" x14ac:dyDescent="0.25">
      <c r="A88" s="1604"/>
      <c r="B88" s="1209" t="s">
        <v>362</v>
      </c>
      <c r="C88" s="1183" t="str">
        <f>IF(C87&gt;0,C86/C87,"-")</f>
        <v>-</v>
      </c>
      <c r="D88" s="1183">
        <f t="shared" ref="D88:BI88" si="12">IF(D87&gt;0,D86/D87,"-")</f>
        <v>1</v>
      </c>
      <c r="E88" s="1183" t="str">
        <f t="shared" si="12"/>
        <v>-</v>
      </c>
      <c r="F88" s="1183">
        <f t="shared" si="12"/>
        <v>0</v>
      </c>
      <c r="G88" s="1183">
        <f t="shared" si="12"/>
        <v>1</v>
      </c>
      <c r="H88" s="1183" t="str">
        <f t="shared" si="12"/>
        <v>-</v>
      </c>
      <c r="I88" s="1183">
        <f t="shared" si="12"/>
        <v>1</v>
      </c>
      <c r="J88" s="1183" t="str">
        <f t="shared" si="12"/>
        <v>-</v>
      </c>
      <c r="K88" s="1183" t="str">
        <f t="shared" si="12"/>
        <v>-</v>
      </c>
      <c r="L88" s="1183">
        <f t="shared" si="12"/>
        <v>0.14285714285714285</v>
      </c>
      <c r="M88" s="1183">
        <f t="shared" si="12"/>
        <v>1.125</v>
      </c>
      <c r="N88" s="1183" t="str">
        <f t="shared" si="12"/>
        <v>-</v>
      </c>
      <c r="O88" s="1183" t="str">
        <f t="shared" si="12"/>
        <v>-</v>
      </c>
      <c r="P88" s="1183" t="str">
        <f t="shared" si="12"/>
        <v>-</v>
      </c>
      <c r="Q88" s="1183">
        <f t="shared" si="12"/>
        <v>0.66666666666666663</v>
      </c>
      <c r="R88" s="1183">
        <f t="shared" si="12"/>
        <v>1.5714285714285714</v>
      </c>
      <c r="S88" s="1183" t="str">
        <f t="shared" si="12"/>
        <v>-</v>
      </c>
      <c r="T88" s="1183">
        <f t="shared" si="12"/>
        <v>0.33333333333333331</v>
      </c>
      <c r="U88" s="1183">
        <f t="shared" si="12"/>
        <v>1.1428571428571428</v>
      </c>
      <c r="V88" s="1183">
        <f t="shared" si="12"/>
        <v>0</v>
      </c>
      <c r="W88" s="1183">
        <f t="shared" si="12"/>
        <v>1.25</v>
      </c>
      <c r="X88" s="1183">
        <f t="shared" si="12"/>
        <v>2.1666666666666665</v>
      </c>
      <c r="Y88" s="1183" t="str">
        <f t="shared" si="12"/>
        <v>-</v>
      </c>
      <c r="Z88" s="1183" t="str">
        <f t="shared" si="12"/>
        <v>-</v>
      </c>
      <c r="AA88" s="1183" t="str">
        <f t="shared" si="12"/>
        <v>-</v>
      </c>
      <c r="AB88" s="1183" t="str">
        <f t="shared" si="12"/>
        <v>-</v>
      </c>
      <c r="AC88" s="1183">
        <f t="shared" si="12"/>
        <v>1</v>
      </c>
      <c r="AD88" s="1183">
        <f t="shared" ref="AD88" si="13">IF(AD87&gt;0,AD86/AD87,"-")</f>
        <v>0</v>
      </c>
      <c r="AE88" s="1183" t="str">
        <f t="shared" si="12"/>
        <v>-</v>
      </c>
      <c r="AF88" s="1183">
        <f t="shared" si="12"/>
        <v>0</v>
      </c>
      <c r="AG88" s="1183">
        <f t="shared" si="12"/>
        <v>0.625</v>
      </c>
      <c r="AH88" s="1183" t="str">
        <f t="shared" si="12"/>
        <v>-</v>
      </c>
      <c r="AI88" s="1183">
        <f t="shared" si="12"/>
        <v>0</v>
      </c>
      <c r="AJ88" s="1183" t="str">
        <f t="shared" si="12"/>
        <v>-</v>
      </c>
      <c r="AK88" s="1183">
        <f t="shared" si="12"/>
        <v>0.42857142857142855</v>
      </c>
      <c r="AL88" s="1183">
        <f t="shared" si="12"/>
        <v>0.5</v>
      </c>
      <c r="AM88" s="1183" t="str">
        <f t="shared" si="12"/>
        <v>-</v>
      </c>
      <c r="AN88" s="1183" t="str">
        <f t="shared" si="12"/>
        <v>-</v>
      </c>
      <c r="AO88" s="1183" t="str">
        <f t="shared" si="12"/>
        <v>-</v>
      </c>
      <c r="AP88" s="1183">
        <f t="shared" si="12"/>
        <v>2.5</v>
      </c>
      <c r="AQ88" s="1183" t="str">
        <f t="shared" si="12"/>
        <v>-</v>
      </c>
      <c r="AR88" s="1183">
        <f t="shared" si="12"/>
        <v>1.4</v>
      </c>
      <c r="AS88" s="1183" t="str">
        <f t="shared" si="12"/>
        <v>-</v>
      </c>
      <c r="AT88" s="1183">
        <f t="shared" si="12"/>
        <v>3</v>
      </c>
      <c r="AU88" s="1183" t="str">
        <f t="shared" si="12"/>
        <v>-</v>
      </c>
      <c r="AV88" s="1183" t="str">
        <f t="shared" si="12"/>
        <v>-</v>
      </c>
      <c r="AW88" s="1183">
        <f t="shared" si="12"/>
        <v>0.5714285714285714</v>
      </c>
      <c r="AX88" s="1183">
        <f t="shared" si="12"/>
        <v>0.4</v>
      </c>
      <c r="AY88" s="1183" t="str">
        <f t="shared" si="12"/>
        <v>-</v>
      </c>
      <c r="AZ88" s="1183">
        <f t="shared" si="12"/>
        <v>0.25</v>
      </c>
      <c r="BA88" s="1183">
        <f t="shared" si="12"/>
        <v>1.75</v>
      </c>
      <c r="BB88" s="1183" t="str">
        <f t="shared" si="12"/>
        <v>-</v>
      </c>
      <c r="BC88" s="1183" t="str">
        <f t="shared" si="12"/>
        <v>-</v>
      </c>
      <c r="BD88" s="1183" t="str">
        <f t="shared" si="12"/>
        <v>-</v>
      </c>
      <c r="BE88" s="1183" t="str">
        <f t="shared" si="12"/>
        <v>-</v>
      </c>
      <c r="BF88" s="1183" t="str">
        <f t="shared" si="12"/>
        <v>-</v>
      </c>
      <c r="BG88" s="1183" t="str">
        <f t="shared" si="12"/>
        <v>-</v>
      </c>
      <c r="BH88" s="1183" t="str">
        <f t="shared" si="12"/>
        <v>-</v>
      </c>
      <c r="BI88" s="1183" t="str">
        <f t="shared" si="12"/>
        <v>-</v>
      </c>
    </row>
    <row r="89" spans="1:61" s="1169" customFormat="1" ht="12" x14ac:dyDescent="0.25">
      <c r="B89" s="1192" t="s">
        <v>122</v>
      </c>
      <c r="C89" s="1184">
        <f>C74+C77+C80+C83+C86</f>
        <v>0</v>
      </c>
      <c r="D89" s="1184">
        <f t="shared" ref="D89:BI89" si="14">D74+D77+D80+D83+D86</f>
        <v>2</v>
      </c>
      <c r="E89" s="1184">
        <f t="shared" si="14"/>
        <v>1</v>
      </c>
      <c r="F89" s="1184">
        <f t="shared" si="14"/>
        <v>30</v>
      </c>
      <c r="G89" s="1184">
        <f t="shared" si="14"/>
        <v>3</v>
      </c>
      <c r="H89" s="1184">
        <f t="shared" si="14"/>
        <v>0</v>
      </c>
      <c r="I89" s="1184">
        <f t="shared" si="14"/>
        <v>5</v>
      </c>
      <c r="J89" s="1184">
        <f t="shared" si="14"/>
        <v>0</v>
      </c>
      <c r="K89" s="1184">
        <f t="shared" si="14"/>
        <v>0</v>
      </c>
      <c r="L89" s="1184">
        <f t="shared" si="14"/>
        <v>31</v>
      </c>
      <c r="M89" s="1184">
        <f t="shared" si="14"/>
        <v>46</v>
      </c>
      <c r="N89" s="1184">
        <f t="shared" si="14"/>
        <v>13</v>
      </c>
      <c r="O89" s="1184">
        <f t="shared" si="14"/>
        <v>0</v>
      </c>
      <c r="P89" s="1184">
        <f t="shared" si="14"/>
        <v>1</v>
      </c>
      <c r="Q89" s="1184">
        <f t="shared" si="14"/>
        <v>2</v>
      </c>
      <c r="R89" s="1184">
        <f t="shared" si="14"/>
        <v>27</v>
      </c>
      <c r="S89" s="1184">
        <f t="shared" si="14"/>
        <v>1</v>
      </c>
      <c r="T89" s="1184">
        <f t="shared" si="14"/>
        <v>20</v>
      </c>
      <c r="U89" s="1184">
        <f t="shared" si="14"/>
        <v>89</v>
      </c>
      <c r="V89" s="1184">
        <f t="shared" si="14"/>
        <v>9</v>
      </c>
      <c r="W89" s="1184">
        <f t="shared" si="14"/>
        <v>34</v>
      </c>
      <c r="X89" s="1184">
        <f t="shared" si="14"/>
        <v>50</v>
      </c>
      <c r="Y89" s="1184">
        <f t="shared" si="14"/>
        <v>3</v>
      </c>
      <c r="Z89" s="1184">
        <f t="shared" si="14"/>
        <v>0</v>
      </c>
      <c r="AA89" s="1184">
        <f t="shared" si="14"/>
        <v>12</v>
      </c>
      <c r="AB89" s="1184">
        <f t="shared" si="14"/>
        <v>11</v>
      </c>
      <c r="AC89" s="1184">
        <f t="shared" si="14"/>
        <v>8</v>
      </c>
      <c r="AD89" s="1184">
        <f t="shared" ref="AD89" si="15">AD74+AD77+AD80+AD83+AD86</f>
        <v>0</v>
      </c>
      <c r="AE89" s="1184">
        <f t="shared" si="14"/>
        <v>0</v>
      </c>
      <c r="AF89" s="1184">
        <f t="shared" si="14"/>
        <v>0</v>
      </c>
      <c r="AG89" s="1184">
        <f t="shared" si="14"/>
        <v>26</v>
      </c>
      <c r="AH89" s="1184">
        <f t="shared" si="14"/>
        <v>4</v>
      </c>
      <c r="AI89" s="1184">
        <f t="shared" si="14"/>
        <v>6</v>
      </c>
      <c r="AJ89" s="1184">
        <f t="shared" si="14"/>
        <v>3</v>
      </c>
      <c r="AK89" s="1184">
        <f t="shared" si="14"/>
        <v>19</v>
      </c>
      <c r="AL89" s="1184">
        <f t="shared" si="14"/>
        <v>21</v>
      </c>
      <c r="AM89" s="1184">
        <f t="shared" si="14"/>
        <v>0</v>
      </c>
      <c r="AN89" s="1184">
        <f t="shared" si="14"/>
        <v>0</v>
      </c>
      <c r="AO89" s="1184">
        <f t="shared" si="14"/>
        <v>0</v>
      </c>
      <c r="AP89" s="1184">
        <f t="shared" si="14"/>
        <v>15</v>
      </c>
      <c r="AQ89" s="1184">
        <f t="shared" si="14"/>
        <v>0</v>
      </c>
      <c r="AR89" s="1184">
        <f t="shared" si="14"/>
        <v>14</v>
      </c>
      <c r="AS89" s="1184">
        <f t="shared" si="14"/>
        <v>1</v>
      </c>
      <c r="AT89" s="1184">
        <f t="shared" si="14"/>
        <v>22</v>
      </c>
      <c r="AU89" s="1184">
        <f t="shared" si="14"/>
        <v>7</v>
      </c>
      <c r="AV89" s="1184">
        <f t="shared" si="14"/>
        <v>0</v>
      </c>
      <c r="AW89" s="1184">
        <f t="shared" si="14"/>
        <v>4</v>
      </c>
      <c r="AX89" s="1184">
        <f t="shared" si="14"/>
        <v>18</v>
      </c>
      <c r="AY89" s="1184">
        <f t="shared" si="14"/>
        <v>0</v>
      </c>
      <c r="AZ89" s="1184">
        <f t="shared" si="14"/>
        <v>31</v>
      </c>
      <c r="BA89" s="1184">
        <f t="shared" si="14"/>
        <v>40</v>
      </c>
      <c r="BB89" s="1184">
        <f t="shared" si="14"/>
        <v>16</v>
      </c>
      <c r="BC89" s="1184">
        <f t="shared" si="14"/>
        <v>0</v>
      </c>
      <c r="BD89" s="1184">
        <f t="shared" si="14"/>
        <v>9</v>
      </c>
      <c r="BE89" s="1184">
        <f t="shared" si="14"/>
        <v>0</v>
      </c>
      <c r="BF89" s="1184">
        <f t="shared" si="14"/>
        <v>12</v>
      </c>
      <c r="BG89" s="1184">
        <f t="shared" si="14"/>
        <v>4</v>
      </c>
      <c r="BH89" s="1184">
        <f t="shared" si="14"/>
        <v>0</v>
      </c>
      <c r="BI89" s="1184">
        <f t="shared" si="14"/>
        <v>4</v>
      </c>
    </row>
    <row r="90" spans="1:61" s="1169" customFormat="1" ht="12" x14ac:dyDescent="0.25">
      <c r="B90" s="1193" t="s">
        <v>361</v>
      </c>
      <c r="C90" s="1185">
        <f>C75+C78+C81+C84+C87</f>
        <v>2</v>
      </c>
      <c r="D90" s="1185">
        <f t="shared" ref="D90:BI90" si="16">D75+D78+D81+D84+D87</f>
        <v>2</v>
      </c>
      <c r="E90" s="1185">
        <f t="shared" si="16"/>
        <v>2</v>
      </c>
      <c r="F90" s="1185">
        <f t="shared" si="16"/>
        <v>16</v>
      </c>
      <c r="G90" s="1185">
        <f t="shared" si="16"/>
        <v>5</v>
      </c>
      <c r="H90" s="1185">
        <f t="shared" si="16"/>
        <v>1</v>
      </c>
      <c r="I90" s="1185">
        <f t="shared" si="16"/>
        <v>16</v>
      </c>
      <c r="J90" s="1185">
        <f t="shared" si="16"/>
        <v>1</v>
      </c>
      <c r="K90" s="1185">
        <f t="shared" si="16"/>
        <v>1</v>
      </c>
      <c r="L90" s="1185">
        <f t="shared" si="16"/>
        <v>50</v>
      </c>
      <c r="M90" s="1185">
        <f t="shared" si="16"/>
        <v>56</v>
      </c>
      <c r="N90" s="1185">
        <f t="shared" si="16"/>
        <v>8</v>
      </c>
      <c r="O90" s="1185">
        <f t="shared" si="16"/>
        <v>1</v>
      </c>
      <c r="P90" s="1185">
        <f t="shared" si="16"/>
        <v>1</v>
      </c>
      <c r="Q90" s="1185">
        <f t="shared" si="16"/>
        <v>6</v>
      </c>
      <c r="R90" s="1185">
        <f t="shared" si="16"/>
        <v>30</v>
      </c>
      <c r="S90" s="1185">
        <f t="shared" si="16"/>
        <v>1</v>
      </c>
      <c r="T90" s="1185">
        <f t="shared" si="16"/>
        <v>46</v>
      </c>
      <c r="U90" s="1185">
        <f t="shared" si="16"/>
        <v>40</v>
      </c>
      <c r="V90" s="1185">
        <f t="shared" si="16"/>
        <v>12</v>
      </c>
      <c r="W90" s="1185">
        <f t="shared" si="16"/>
        <v>50</v>
      </c>
      <c r="X90" s="1185">
        <f t="shared" si="16"/>
        <v>33</v>
      </c>
      <c r="Y90" s="1185">
        <f t="shared" si="16"/>
        <v>2</v>
      </c>
      <c r="Z90" s="1185">
        <f t="shared" si="16"/>
        <v>1</v>
      </c>
      <c r="AA90" s="1185">
        <f t="shared" si="16"/>
        <v>15</v>
      </c>
      <c r="AB90" s="1185">
        <f t="shared" si="16"/>
        <v>7</v>
      </c>
      <c r="AC90" s="1185">
        <f t="shared" si="16"/>
        <v>5</v>
      </c>
      <c r="AD90" s="1185">
        <f t="shared" ref="AD90" si="17">AD75+AD78+AD81+AD84+AD87</f>
        <v>1</v>
      </c>
      <c r="AE90" s="1185">
        <f t="shared" si="16"/>
        <v>1</v>
      </c>
      <c r="AF90" s="1185">
        <f t="shared" si="16"/>
        <v>2</v>
      </c>
      <c r="AG90" s="1185">
        <f t="shared" si="16"/>
        <v>37</v>
      </c>
      <c r="AH90" s="1185">
        <f t="shared" si="16"/>
        <v>6</v>
      </c>
      <c r="AI90" s="1185">
        <f t="shared" si="16"/>
        <v>4</v>
      </c>
      <c r="AJ90" s="1185">
        <f t="shared" si="16"/>
        <v>11</v>
      </c>
      <c r="AK90" s="1185">
        <f t="shared" si="16"/>
        <v>31</v>
      </c>
      <c r="AL90" s="1185">
        <f t="shared" si="16"/>
        <v>17</v>
      </c>
      <c r="AM90" s="1185">
        <f t="shared" si="16"/>
        <v>1</v>
      </c>
      <c r="AN90" s="1185">
        <f t="shared" si="16"/>
        <v>2</v>
      </c>
      <c r="AO90" s="1185">
        <f t="shared" si="16"/>
        <v>1</v>
      </c>
      <c r="AP90" s="1185">
        <f t="shared" si="16"/>
        <v>14</v>
      </c>
      <c r="AQ90" s="1185">
        <f t="shared" si="16"/>
        <v>1</v>
      </c>
      <c r="AR90" s="1185">
        <f t="shared" si="16"/>
        <v>19</v>
      </c>
      <c r="AS90" s="1185">
        <f t="shared" si="16"/>
        <v>1</v>
      </c>
      <c r="AT90" s="1185">
        <f t="shared" si="16"/>
        <v>24</v>
      </c>
      <c r="AU90" s="1185">
        <f t="shared" si="16"/>
        <v>1</v>
      </c>
      <c r="AV90" s="1185">
        <f t="shared" si="16"/>
        <v>1</v>
      </c>
      <c r="AW90" s="1185">
        <f t="shared" si="16"/>
        <v>9</v>
      </c>
      <c r="AX90" s="1185">
        <f t="shared" si="16"/>
        <v>31</v>
      </c>
      <c r="AY90" s="1185">
        <f t="shared" si="16"/>
        <v>1</v>
      </c>
      <c r="AZ90" s="1185">
        <f t="shared" si="16"/>
        <v>28</v>
      </c>
      <c r="BA90" s="1185">
        <f t="shared" si="16"/>
        <v>43</v>
      </c>
      <c r="BB90" s="1185">
        <f t="shared" si="16"/>
        <v>9</v>
      </c>
      <c r="BC90" s="1185">
        <f t="shared" si="16"/>
        <v>1</v>
      </c>
      <c r="BD90" s="1185">
        <f t="shared" si="16"/>
        <v>8</v>
      </c>
      <c r="BE90" s="1185">
        <f t="shared" si="16"/>
        <v>1</v>
      </c>
      <c r="BF90" s="1185">
        <f t="shared" si="16"/>
        <v>11</v>
      </c>
      <c r="BG90" s="1185">
        <f t="shared" si="16"/>
        <v>1</v>
      </c>
      <c r="BH90" s="1185">
        <f t="shared" si="16"/>
        <v>1</v>
      </c>
      <c r="BI90" s="1185">
        <f t="shared" si="16"/>
        <v>1</v>
      </c>
    </row>
    <row r="91" spans="1:61" s="1169" customFormat="1" ht="12" x14ac:dyDescent="0.25">
      <c r="B91" s="1194" t="s">
        <v>362</v>
      </c>
      <c r="C91" s="1186">
        <f>IF(C90&gt;0,C89/C90,"-")</f>
        <v>0</v>
      </c>
      <c r="D91" s="1186">
        <f t="shared" ref="D91:BI91" si="18">IF(D90&gt;0,D89/D90,"-")</f>
        <v>1</v>
      </c>
      <c r="E91" s="1186">
        <f t="shared" si="18"/>
        <v>0.5</v>
      </c>
      <c r="F91" s="1186">
        <f t="shared" si="18"/>
        <v>1.875</v>
      </c>
      <c r="G91" s="1186">
        <f t="shared" si="18"/>
        <v>0.6</v>
      </c>
      <c r="H91" s="1186">
        <f t="shared" si="18"/>
        <v>0</v>
      </c>
      <c r="I91" s="1186">
        <f t="shared" si="18"/>
        <v>0.3125</v>
      </c>
      <c r="J91" s="1186">
        <f t="shared" si="18"/>
        <v>0</v>
      </c>
      <c r="K91" s="1186">
        <f t="shared" si="18"/>
        <v>0</v>
      </c>
      <c r="L91" s="1186">
        <f t="shared" si="18"/>
        <v>0.62</v>
      </c>
      <c r="M91" s="1186">
        <f t="shared" si="18"/>
        <v>0.8214285714285714</v>
      </c>
      <c r="N91" s="1186">
        <f t="shared" si="18"/>
        <v>1.625</v>
      </c>
      <c r="O91" s="1186">
        <f t="shared" si="18"/>
        <v>0</v>
      </c>
      <c r="P91" s="1186">
        <f t="shared" si="18"/>
        <v>1</v>
      </c>
      <c r="Q91" s="1186">
        <f t="shared" si="18"/>
        <v>0.33333333333333331</v>
      </c>
      <c r="R91" s="1186">
        <f t="shared" si="18"/>
        <v>0.9</v>
      </c>
      <c r="S91" s="1186">
        <f t="shared" si="18"/>
        <v>1</v>
      </c>
      <c r="T91" s="1186">
        <f t="shared" si="18"/>
        <v>0.43478260869565216</v>
      </c>
      <c r="U91" s="1186">
        <f t="shared" si="18"/>
        <v>2.2250000000000001</v>
      </c>
      <c r="V91" s="1186">
        <f t="shared" si="18"/>
        <v>0.75</v>
      </c>
      <c r="W91" s="1186">
        <f t="shared" si="18"/>
        <v>0.68</v>
      </c>
      <c r="X91" s="1186">
        <f t="shared" si="18"/>
        <v>1.5151515151515151</v>
      </c>
      <c r="Y91" s="1186">
        <f t="shared" si="18"/>
        <v>1.5</v>
      </c>
      <c r="Z91" s="1186">
        <f t="shared" si="18"/>
        <v>0</v>
      </c>
      <c r="AA91" s="1186">
        <f t="shared" si="18"/>
        <v>0.8</v>
      </c>
      <c r="AB91" s="1186">
        <f t="shared" si="18"/>
        <v>1.5714285714285714</v>
      </c>
      <c r="AC91" s="1186">
        <f t="shared" si="18"/>
        <v>1.6</v>
      </c>
      <c r="AD91" s="1186">
        <f t="shared" ref="AD91" si="19">IF(AD90&gt;0,AD89/AD90,"-")</f>
        <v>0</v>
      </c>
      <c r="AE91" s="1186">
        <f t="shared" si="18"/>
        <v>0</v>
      </c>
      <c r="AF91" s="1186">
        <f t="shared" si="18"/>
        <v>0</v>
      </c>
      <c r="AG91" s="1186">
        <f t="shared" si="18"/>
        <v>0.70270270270270274</v>
      </c>
      <c r="AH91" s="1186">
        <f t="shared" si="18"/>
        <v>0.66666666666666663</v>
      </c>
      <c r="AI91" s="1186">
        <f t="shared" si="18"/>
        <v>1.5</v>
      </c>
      <c r="AJ91" s="1186">
        <f t="shared" si="18"/>
        <v>0.27272727272727271</v>
      </c>
      <c r="AK91" s="1186">
        <f t="shared" si="18"/>
        <v>0.61290322580645162</v>
      </c>
      <c r="AL91" s="1186">
        <f t="shared" si="18"/>
        <v>1.2352941176470589</v>
      </c>
      <c r="AM91" s="1186">
        <f t="shared" si="18"/>
        <v>0</v>
      </c>
      <c r="AN91" s="1186">
        <f t="shared" si="18"/>
        <v>0</v>
      </c>
      <c r="AO91" s="1186">
        <f t="shared" si="18"/>
        <v>0</v>
      </c>
      <c r="AP91" s="1186">
        <f t="shared" si="18"/>
        <v>1.0714285714285714</v>
      </c>
      <c r="AQ91" s="1186">
        <f t="shared" si="18"/>
        <v>0</v>
      </c>
      <c r="AR91" s="1186">
        <f t="shared" si="18"/>
        <v>0.73684210526315785</v>
      </c>
      <c r="AS91" s="1186">
        <f t="shared" si="18"/>
        <v>1</v>
      </c>
      <c r="AT91" s="1186">
        <f t="shared" si="18"/>
        <v>0.91666666666666663</v>
      </c>
      <c r="AU91" s="1186">
        <f t="shared" si="18"/>
        <v>7</v>
      </c>
      <c r="AV91" s="1186">
        <f t="shared" si="18"/>
        <v>0</v>
      </c>
      <c r="AW91" s="1186">
        <f t="shared" si="18"/>
        <v>0.44444444444444442</v>
      </c>
      <c r="AX91" s="1186">
        <f t="shared" si="18"/>
        <v>0.58064516129032262</v>
      </c>
      <c r="AY91" s="1186">
        <f t="shared" si="18"/>
        <v>0</v>
      </c>
      <c r="AZ91" s="1186">
        <f t="shared" si="18"/>
        <v>1.1071428571428572</v>
      </c>
      <c r="BA91" s="1186">
        <f t="shared" si="18"/>
        <v>0.93023255813953487</v>
      </c>
      <c r="BB91" s="1186">
        <f t="shared" si="18"/>
        <v>1.7777777777777777</v>
      </c>
      <c r="BC91" s="1186">
        <f t="shared" si="18"/>
        <v>0</v>
      </c>
      <c r="BD91" s="1186">
        <f t="shared" si="18"/>
        <v>1.125</v>
      </c>
      <c r="BE91" s="1186">
        <f t="shared" si="18"/>
        <v>0</v>
      </c>
      <c r="BF91" s="1186">
        <f t="shared" si="18"/>
        <v>1.0909090909090908</v>
      </c>
      <c r="BG91" s="1186">
        <f t="shared" si="18"/>
        <v>4</v>
      </c>
      <c r="BH91" s="1186">
        <f t="shared" si="18"/>
        <v>0</v>
      </c>
      <c r="BI91" s="1186">
        <f t="shared" si="18"/>
        <v>4</v>
      </c>
    </row>
    <row r="92" spans="1:61" s="56" customFormat="1" ht="3.95" customHeight="1" x14ac:dyDescent="0.25">
      <c r="B92" s="55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9"/>
      <c r="BH92" s="59"/>
      <c r="BI92" s="59"/>
    </row>
    <row r="93" spans="1:61" s="1212" customFormat="1" ht="15" customHeight="1" x14ac:dyDescent="0.25">
      <c r="A93" s="1596" t="s">
        <v>211</v>
      </c>
      <c r="B93" s="1596"/>
      <c r="C93" s="1211">
        <f t="shared" ref="C93:AL93" si="20">RANK(C86,$C$86:$BI$86,0)</f>
        <v>23</v>
      </c>
      <c r="D93" s="1211">
        <f t="shared" ref="D93" si="21">RANK(D86,$C$86:$BI$86,0)</f>
        <v>15</v>
      </c>
      <c r="E93" s="1211">
        <f t="shared" si="20"/>
        <v>23</v>
      </c>
      <c r="F93" s="1211">
        <f t="shared" si="20"/>
        <v>23</v>
      </c>
      <c r="G93" s="1211">
        <f t="shared" si="20"/>
        <v>19</v>
      </c>
      <c r="H93" s="1211">
        <f t="shared" si="20"/>
        <v>23</v>
      </c>
      <c r="I93" s="1211">
        <f t="shared" si="20"/>
        <v>12</v>
      </c>
      <c r="J93" s="1211">
        <f t="shared" si="20"/>
        <v>23</v>
      </c>
      <c r="K93" s="1211">
        <f>RANK(K86,$C$86:$BI$86,0)</f>
        <v>23</v>
      </c>
      <c r="L93" s="1211">
        <f t="shared" si="20"/>
        <v>19</v>
      </c>
      <c r="M93" s="1211">
        <f t="shared" si="20"/>
        <v>4</v>
      </c>
      <c r="N93" s="1211">
        <f t="shared" si="20"/>
        <v>23</v>
      </c>
      <c r="O93" s="1211">
        <f t="shared" si="20"/>
        <v>23</v>
      </c>
      <c r="P93" s="1211">
        <f t="shared" si="20"/>
        <v>23</v>
      </c>
      <c r="Q93" s="1211">
        <f t="shared" si="20"/>
        <v>15</v>
      </c>
      <c r="R93" s="1211">
        <f t="shared" si="20"/>
        <v>2</v>
      </c>
      <c r="S93" s="1211">
        <f t="shared" si="20"/>
        <v>23</v>
      </c>
      <c r="T93" s="1211">
        <f t="shared" si="20"/>
        <v>15</v>
      </c>
      <c r="U93" s="1211">
        <f t="shared" si="20"/>
        <v>6</v>
      </c>
      <c r="V93" s="1211">
        <f t="shared" si="20"/>
        <v>23</v>
      </c>
      <c r="W93" s="1211">
        <f t="shared" si="20"/>
        <v>3</v>
      </c>
      <c r="X93" s="1211">
        <f t="shared" si="20"/>
        <v>1</v>
      </c>
      <c r="Y93" s="1211">
        <f t="shared" si="20"/>
        <v>23</v>
      </c>
      <c r="Z93" s="1211">
        <f t="shared" si="20"/>
        <v>23</v>
      </c>
      <c r="AA93" s="1211">
        <f t="shared" si="20"/>
        <v>23</v>
      </c>
      <c r="AB93" s="1211">
        <f t="shared" si="20"/>
        <v>23</v>
      </c>
      <c r="AC93" s="1211">
        <f t="shared" si="20"/>
        <v>19</v>
      </c>
      <c r="AD93" s="1211">
        <f t="shared" ref="AD93" si="22">RANK(AD86,$C$86:$BI$86,0)</f>
        <v>23</v>
      </c>
      <c r="AE93" s="1211">
        <f t="shared" si="20"/>
        <v>23</v>
      </c>
      <c r="AF93" s="1211">
        <f t="shared" ref="AF93" si="23">RANK(AF86,$C$86:$BI$86,0)</f>
        <v>23</v>
      </c>
      <c r="AG93" s="1211">
        <f t="shared" si="20"/>
        <v>9</v>
      </c>
      <c r="AH93" s="1211">
        <f t="shared" si="20"/>
        <v>23</v>
      </c>
      <c r="AI93" s="1211">
        <f t="shared" si="20"/>
        <v>23</v>
      </c>
      <c r="AJ93" s="1211">
        <f t="shared" si="20"/>
        <v>23</v>
      </c>
      <c r="AK93" s="1211">
        <f t="shared" si="20"/>
        <v>12</v>
      </c>
      <c r="AL93" s="1211">
        <f t="shared" si="20"/>
        <v>12</v>
      </c>
      <c r="AM93" s="1211">
        <f t="shared" ref="AM93:AT93" si="24">RANK(AM86,$C$86:$BI$86,0)</f>
        <v>23</v>
      </c>
      <c r="AN93" s="1211">
        <f t="shared" si="24"/>
        <v>23</v>
      </c>
      <c r="AO93" s="1211">
        <f t="shared" si="24"/>
        <v>23</v>
      </c>
      <c r="AP93" s="1211">
        <f t="shared" si="24"/>
        <v>9</v>
      </c>
      <c r="AQ93" s="1211">
        <f t="shared" si="24"/>
        <v>23</v>
      </c>
      <c r="AR93" s="1211">
        <f t="shared" si="24"/>
        <v>7</v>
      </c>
      <c r="AS93" s="1211">
        <f t="shared" si="24"/>
        <v>23</v>
      </c>
      <c r="AT93" s="1211">
        <f t="shared" si="24"/>
        <v>4</v>
      </c>
      <c r="AU93" s="1211">
        <f>RANK(AU86,$C$86:$BI$86,0)</f>
        <v>23</v>
      </c>
      <c r="AV93" s="1211">
        <f>RANK(AV86,$C$86:$BI$86,0)</f>
        <v>23</v>
      </c>
      <c r="AW93" s="1211">
        <f t="shared" ref="AW93:BG93" si="25">RANK(AW86,$C$86:$BI$86,0)</f>
        <v>11</v>
      </c>
      <c r="AX93" s="1211">
        <f t="shared" si="25"/>
        <v>15</v>
      </c>
      <c r="AY93" s="1211">
        <f t="shared" si="25"/>
        <v>23</v>
      </c>
      <c r="AZ93" s="1211">
        <f t="shared" si="25"/>
        <v>19</v>
      </c>
      <c r="BA93" s="1211">
        <f t="shared" si="25"/>
        <v>7</v>
      </c>
      <c r="BB93" s="1211">
        <f t="shared" si="25"/>
        <v>23</v>
      </c>
      <c r="BC93" s="1211">
        <f t="shared" si="25"/>
        <v>23</v>
      </c>
      <c r="BD93" s="1211">
        <f t="shared" si="25"/>
        <v>23</v>
      </c>
      <c r="BE93" s="1211">
        <f t="shared" si="25"/>
        <v>23</v>
      </c>
      <c r="BF93" s="1211">
        <f t="shared" si="25"/>
        <v>23</v>
      </c>
      <c r="BG93" s="1211">
        <f t="shared" si="25"/>
        <v>23</v>
      </c>
      <c r="BH93" s="1211">
        <f>RANK(BH86,$C$86:$BI$86,0)</f>
        <v>23</v>
      </c>
      <c r="BI93" s="1211">
        <f>RANK(BI86,$C$86:$BI$86,0)</f>
        <v>23</v>
      </c>
    </row>
    <row r="94" spans="1:61" s="1167" customFormat="1" ht="15" customHeight="1" x14ac:dyDescent="0.25">
      <c r="A94" s="1597" t="s">
        <v>210</v>
      </c>
      <c r="B94" s="1597"/>
      <c r="C94" s="1210">
        <f t="shared" ref="C94:AT94" si="26">RANK(C89,$C$89:$BI$89,0)</f>
        <v>42</v>
      </c>
      <c r="D94" s="1210">
        <f t="shared" ref="D94" si="27">RANK(D89,$C$89:$BI$89,0)</f>
        <v>36</v>
      </c>
      <c r="E94" s="1210">
        <f t="shared" si="26"/>
        <v>38</v>
      </c>
      <c r="F94" s="1210">
        <f t="shared" si="26"/>
        <v>8</v>
      </c>
      <c r="G94" s="1210">
        <f t="shared" si="26"/>
        <v>33</v>
      </c>
      <c r="H94" s="1210">
        <f t="shared" si="26"/>
        <v>42</v>
      </c>
      <c r="I94" s="1210">
        <f t="shared" si="26"/>
        <v>28</v>
      </c>
      <c r="J94" s="1210">
        <f t="shared" si="26"/>
        <v>42</v>
      </c>
      <c r="K94" s="1210">
        <f>RANK(K89,$C$89:$BI$89,0)</f>
        <v>42</v>
      </c>
      <c r="L94" s="1210">
        <f t="shared" si="26"/>
        <v>6</v>
      </c>
      <c r="M94" s="1210">
        <f t="shared" si="26"/>
        <v>3</v>
      </c>
      <c r="N94" s="1210">
        <f t="shared" si="26"/>
        <v>19</v>
      </c>
      <c r="O94" s="1210">
        <f t="shared" si="26"/>
        <v>42</v>
      </c>
      <c r="P94" s="1210">
        <f t="shared" si="26"/>
        <v>38</v>
      </c>
      <c r="Q94" s="1210">
        <f t="shared" si="26"/>
        <v>36</v>
      </c>
      <c r="R94" s="1210">
        <f t="shared" si="26"/>
        <v>9</v>
      </c>
      <c r="S94" s="1210">
        <f t="shared" si="26"/>
        <v>38</v>
      </c>
      <c r="T94" s="1210">
        <f t="shared" si="26"/>
        <v>13</v>
      </c>
      <c r="U94" s="1210">
        <f t="shared" si="26"/>
        <v>1</v>
      </c>
      <c r="V94" s="1210">
        <f t="shared" si="26"/>
        <v>23</v>
      </c>
      <c r="W94" s="1210">
        <f t="shared" si="26"/>
        <v>5</v>
      </c>
      <c r="X94" s="1210">
        <f t="shared" si="26"/>
        <v>2</v>
      </c>
      <c r="Y94" s="1210">
        <f t="shared" si="26"/>
        <v>33</v>
      </c>
      <c r="Z94" s="1210">
        <f t="shared" si="26"/>
        <v>42</v>
      </c>
      <c r="AA94" s="1210">
        <f t="shared" si="26"/>
        <v>20</v>
      </c>
      <c r="AB94" s="1210">
        <f t="shared" si="26"/>
        <v>22</v>
      </c>
      <c r="AC94" s="1210">
        <f t="shared" si="26"/>
        <v>25</v>
      </c>
      <c r="AD94" s="1210">
        <f t="shared" ref="AD94" si="28">RANK(AD89,$C$89:$BI$89,0)</f>
        <v>42</v>
      </c>
      <c r="AE94" s="1210">
        <f t="shared" si="26"/>
        <v>42</v>
      </c>
      <c r="AF94" s="1210">
        <f t="shared" ref="AF94" si="29">RANK(AF89,$C$89:$BI$89,0)</f>
        <v>42</v>
      </c>
      <c r="AG94" s="1210">
        <f t="shared" si="26"/>
        <v>10</v>
      </c>
      <c r="AH94" s="1210">
        <f t="shared" si="26"/>
        <v>29</v>
      </c>
      <c r="AI94" s="1210">
        <f t="shared" si="26"/>
        <v>27</v>
      </c>
      <c r="AJ94" s="1210">
        <f t="shared" si="26"/>
        <v>33</v>
      </c>
      <c r="AK94" s="1210">
        <f t="shared" si="26"/>
        <v>14</v>
      </c>
      <c r="AL94" s="1210">
        <f t="shared" si="26"/>
        <v>12</v>
      </c>
      <c r="AM94" s="1210">
        <f t="shared" si="26"/>
        <v>42</v>
      </c>
      <c r="AN94" s="1210">
        <f t="shared" si="26"/>
        <v>42</v>
      </c>
      <c r="AO94" s="1210">
        <f t="shared" si="26"/>
        <v>42</v>
      </c>
      <c r="AP94" s="1210">
        <f t="shared" si="26"/>
        <v>17</v>
      </c>
      <c r="AQ94" s="1210">
        <f t="shared" si="26"/>
        <v>42</v>
      </c>
      <c r="AR94" s="1210">
        <f t="shared" si="26"/>
        <v>18</v>
      </c>
      <c r="AS94" s="1210">
        <f t="shared" si="26"/>
        <v>38</v>
      </c>
      <c r="AT94" s="1210">
        <f t="shared" si="26"/>
        <v>11</v>
      </c>
      <c r="AU94" s="1210">
        <f>RANK(AU89,$C$89:$BI$89,0)</f>
        <v>26</v>
      </c>
      <c r="AV94" s="1210">
        <f>RANK(AV89,$C$89:$BI$89,0)</f>
        <v>42</v>
      </c>
      <c r="AW94" s="1210">
        <f t="shared" ref="AW94:BG94" si="30">RANK(AW89,$C$89:$BI$89,0)</f>
        <v>29</v>
      </c>
      <c r="AX94" s="1210">
        <f t="shared" si="30"/>
        <v>15</v>
      </c>
      <c r="AY94" s="1210">
        <f t="shared" si="30"/>
        <v>42</v>
      </c>
      <c r="AZ94" s="1210">
        <f t="shared" si="30"/>
        <v>6</v>
      </c>
      <c r="BA94" s="1210">
        <f t="shared" si="30"/>
        <v>4</v>
      </c>
      <c r="BB94" s="1210">
        <f t="shared" si="30"/>
        <v>16</v>
      </c>
      <c r="BC94" s="1210">
        <f t="shared" si="30"/>
        <v>42</v>
      </c>
      <c r="BD94" s="1210">
        <f t="shared" si="30"/>
        <v>23</v>
      </c>
      <c r="BE94" s="1210">
        <f t="shared" si="30"/>
        <v>42</v>
      </c>
      <c r="BF94" s="1210">
        <f t="shared" si="30"/>
        <v>20</v>
      </c>
      <c r="BG94" s="1210">
        <f t="shared" si="30"/>
        <v>29</v>
      </c>
      <c r="BH94" s="1210">
        <f>RANK(BH89,$C$89:$BI$89,0)</f>
        <v>42</v>
      </c>
      <c r="BI94" s="1210">
        <f>RANK(BI89,$C$89:$BI$89,0)</f>
        <v>29</v>
      </c>
    </row>
    <row r="95" spans="1:61" s="54" customFormat="1" ht="15" customHeight="1" x14ac:dyDescent="0.25">
      <c r="A95" s="52"/>
      <c r="B95" s="52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</row>
  </sheetData>
  <sheetProtection algorithmName="SHA-512" hashValue="jeTMlPVemuyWazIHFSbIpTt83d/XlHPxuNO/yLi8qKlyUNYZxIY7VqjVGUAkIzS9si3uhTe+oABluilDhpGTSg==" saltValue="B/gekWzQNkvmTt2NxmLUTQ==" spinCount="100000" sheet="1" objects="1" scenarios="1"/>
  <mergeCells count="10">
    <mergeCell ref="C70:BI71"/>
    <mergeCell ref="C4:BI5"/>
    <mergeCell ref="C2:BI2"/>
    <mergeCell ref="A93:B93"/>
    <mergeCell ref="A94:B94"/>
    <mergeCell ref="A74:A76"/>
    <mergeCell ref="A77:A79"/>
    <mergeCell ref="A80:A82"/>
    <mergeCell ref="A83:A85"/>
    <mergeCell ref="A86:A88"/>
  </mergeCells>
  <conditionalFormatting sqref="F12:J13 AG14:AK16 AG12:AJ13 AM12:AP16 F16:J16 F45:J48 C67 C50:C65 BI50:BI65 BI67 AR50:BG65 AR67:BG67 K12:AC16 AG17:AP35 K39:AC48 F39:J42 AL11:AL16 AK11:AK13 C9:C10 BI9:BI10 AR9:BG10 D43:J44 D14:J15 F17:AC38 C12:C48 BI12:BI48 AR12:BG48 AE36:AP48 AE12:AF35 F67:AP67 F50:AP65 F9:AP10 AD12:AD48">
    <cfRule type="expression" dxfId="241" priority="127">
      <formula>(C$8)=$B9</formula>
    </cfRule>
    <cfRule type="expression" dxfId="240" priority="134">
      <formula>SUM((G=C$8)*(P=$B9))&lt;SUM((G=$B9)*(P=C$8))</formula>
    </cfRule>
    <cfRule type="expression" dxfId="239" priority="135">
      <formula>SUM((G=C$8)*(P=$B9))&gt;SUM((G=$B9)*(P=C$8))</formula>
    </cfRule>
    <cfRule type="containsText" dxfId="238" priority="136" operator="containsText" text="0 - 0">
      <formula>NOT(ISERROR(SEARCH("0 - 0",C9)))</formula>
    </cfRule>
  </conditionalFormatting>
  <conditionalFormatting sqref="C7:D7 F7:BI7">
    <cfRule type="top10" dxfId="237" priority="131" rank="1"/>
    <cfRule type="colorScale" priority="132">
      <colorScale>
        <cfvo type="min"/>
        <cfvo type="max"/>
        <color theme="9" tint="0.59999389629810485"/>
        <color theme="9" tint="-0.249977111117893"/>
      </colorScale>
    </cfRule>
  </conditionalFormatting>
  <conditionalFormatting sqref="F12:J13 AG14:AK16 AG12:AJ13 I39:I43 AM12:AP16 F16:J16 AS45:AT46 F45:J48 B67:C67 B50:C65 BI50:BJ65 BI67:BJ67 AR50:BG65 AR67:BG67 AR47:AT48 AR45:AR47 K12:AC16 AG17:AP35 K39:AC48 F39:J42 AU39:BG48 AR39:AT44 AL11:AL16 AK11:AK13 B9:C10 AR9:BG10 D43:J44 D14:J15 F17:AC38 AR12:BG38 B12:C48 BI9:BJ48 AE36:AP48 AE12:AF35 F67:AP67 F50:AP65 F9:AP10 AD12:AD48">
    <cfRule type="expression" dxfId="236" priority="129">
      <formula>MOD(ROW(),2)</formula>
    </cfRule>
  </conditionalFormatting>
  <conditionalFormatting sqref="C11 AM11:AP11 BI11 AR11:BG11 F11:AJ11">
    <cfRule type="expression" dxfId="235" priority="116">
      <formula>(C$8)=$B11</formula>
    </cfRule>
    <cfRule type="expression" dxfId="234" priority="118">
      <formula>SUM((G=C$8)*(P=$B11))&lt;SUM((G=$B11)*(P=C$8))</formula>
    </cfRule>
    <cfRule type="expression" dxfId="233" priority="119">
      <formula>SUM((G=C$8)*(P=$B11))&gt;SUM((G=$B11)*(P=C$8))</formula>
    </cfRule>
    <cfRule type="containsText" dxfId="232" priority="120" operator="containsText" text="0 - 0">
      <formula>NOT(ISERROR(SEARCH("0 - 0",C11)))</formula>
    </cfRule>
  </conditionalFormatting>
  <conditionalFormatting sqref="B11:C11 AM11:AP11 AR11:BG11 F11:AJ11">
    <cfRule type="expression" dxfId="231" priority="117">
      <formula>MOD(ROW(),2)</formula>
    </cfRule>
  </conditionalFormatting>
  <conditionalFormatting sqref="D12:E13 D45:E48 D67:E67 D50:E65 D9:E10 D16:E42">
    <cfRule type="expression" dxfId="230" priority="103">
      <formula>(D$8)=$B9</formula>
    </cfRule>
    <cfRule type="expression" dxfId="229" priority="110">
      <formula>SUM((G=D$8)*(P=$B9))&lt;SUM((G=$B9)*(P=D$8))</formula>
    </cfRule>
    <cfRule type="expression" dxfId="228" priority="111">
      <formula>SUM((G=D$8)*(P=$B9))&gt;SUM((G=$B9)*(P=D$8))</formula>
    </cfRule>
    <cfRule type="containsText" dxfId="227" priority="112" operator="containsText" text="0 - 0">
      <formula>NOT(ISERROR(SEARCH("0 - 0",D9)))</formula>
    </cfRule>
  </conditionalFormatting>
  <conditionalFormatting sqref="D12:E13 D45:E48 D67:E67 D50:E65 D9:E10 D16:E42">
    <cfRule type="expression" dxfId="226" priority="105">
      <formula>MOD(ROW(),2)</formula>
    </cfRule>
  </conditionalFormatting>
  <conditionalFormatting sqref="D11:E11">
    <cfRule type="expression" dxfId="225" priority="92">
      <formula>(D$8)=$B11</formula>
    </cfRule>
    <cfRule type="expression" dxfId="224" priority="94">
      <formula>SUM((G=D$8)*(P=$B11))&lt;SUM((G=$B11)*(P=D$8))</formula>
    </cfRule>
    <cfRule type="expression" dxfId="223" priority="95">
      <formula>SUM((G=D$8)*(P=$B11))&gt;SUM((G=$B11)*(P=D$8))</formula>
    </cfRule>
    <cfRule type="containsText" dxfId="222" priority="96" operator="containsText" text="0 - 0">
      <formula>NOT(ISERROR(SEARCH("0 - 0",D11)))</formula>
    </cfRule>
  </conditionalFormatting>
  <conditionalFormatting sqref="D11:E11">
    <cfRule type="expression" dxfId="221" priority="93">
      <formula>MOD(ROW(),2)</formula>
    </cfRule>
  </conditionalFormatting>
  <conditionalFormatting sqref="C93:BI93">
    <cfRule type="colorScale" priority="84">
      <colorScale>
        <cfvo type="min"/>
        <cfvo type="max"/>
        <color theme="3" tint="0.79998168889431442"/>
        <color theme="0" tint="-4.9989318521683403E-2"/>
      </colorScale>
    </cfRule>
  </conditionalFormatting>
  <conditionalFormatting sqref="C89:BI89">
    <cfRule type="colorScale" priority="74">
      <colorScale>
        <cfvo type="min"/>
        <cfvo type="max"/>
        <color theme="0" tint="-0.499984740745262"/>
        <color theme="1"/>
      </colorScale>
    </cfRule>
  </conditionalFormatting>
  <conditionalFormatting sqref="C66 BI66 AR66:BG66 F66:AP66">
    <cfRule type="expression" dxfId="220" priority="69">
      <formula>(C$8)=$B66</formula>
    </cfRule>
    <cfRule type="expression" dxfId="219" priority="71">
      <formula>SUM((G=C$8)*(P=$B66))&lt;SUM((G=$B66)*(P=C$8))</formula>
    </cfRule>
    <cfRule type="expression" dxfId="218" priority="72">
      <formula>SUM((G=C$8)*(P=$B66))&gt;SUM((G=$B66)*(P=C$8))</formula>
    </cfRule>
    <cfRule type="containsText" dxfId="217" priority="73" operator="containsText" text="0 - 0">
      <formula>NOT(ISERROR(SEARCH("0 - 0",C66)))</formula>
    </cfRule>
  </conditionalFormatting>
  <conditionalFormatting sqref="B66:C66 BI66:BJ66 AR66:BG66 F66:AP66">
    <cfRule type="expression" dxfId="216" priority="70">
      <formula>MOD(ROW(),2)</formula>
    </cfRule>
  </conditionalFormatting>
  <conditionalFormatting sqref="D66:E66">
    <cfRule type="expression" dxfId="215" priority="64">
      <formula>(D$8)=$B66</formula>
    </cfRule>
    <cfRule type="expression" dxfId="214" priority="66">
      <formula>SUM((G=D$8)*(P=$B66))&lt;SUM((G=$B66)*(P=D$8))</formula>
    </cfRule>
    <cfRule type="expression" dxfId="213" priority="67">
      <formula>SUM((G=D$8)*(P=$B66))&gt;SUM((G=$B66)*(P=D$8))</formula>
    </cfRule>
    <cfRule type="containsText" dxfId="212" priority="68" operator="containsText" text="0 - 0">
      <formula>NOT(ISERROR(SEARCH("0 - 0",D66)))</formula>
    </cfRule>
  </conditionalFormatting>
  <conditionalFormatting sqref="D66:E66">
    <cfRule type="expression" dxfId="211" priority="65">
      <formula>MOD(ROW(),2)</formula>
    </cfRule>
  </conditionalFormatting>
  <conditionalFormatting sqref="C49 BI49 AR49:BG49 F49:AP49">
    <cfRule type="expression" dxfId="210" priority="59">
      <formula>(C$8)=$B49</formula>
    </cfRule>
    <cfRule type="expression" dxfId="209" priority="61">
      <formula>SUM((G=C$8)*(P=$B49))&lt;SUM((G=$B49)*(P=C$8))</formula>
    </cfRule>
    <cfRule type="expression" dxfId="208" priority="62">
      <formula>SUM((G=C$8)*(P=$B49))&gt;SUM((G=$B49)*(P=C$8))</formula>
    </cfRule>
    <cfRule type="containsText" dxfId="207" priority="63" operator="containsText" text="0 - 0">
      <formula>NOT(ISERROR(SEARCH("0 - 0",C49)))</formula>
    </cfRule>
  </conditionalFormatting>
  <conditionalFormatting sqref="B49:C49 BI49:BJ49 AR49:BG49 F49:AP49">
    <cfRule type="expression" dxfId="206" priority="60">
      <formula>MOD(ROW(),2)</formula>
    </cfRule>
  </conditionalFormatting>
  <conditionalFormatting sqref="D49:E49">
    <cfRule type="expression" dxfId="205" priority="54">
      <formula>(D$8)=$B49</formula>
    </cfRule>
    <cfRule type="expression" dxfId="204" priority="56">
      <formula>SUM((G=D$8)*(P=$B49))&lt;SUM((G=$B49)*(P=D$8))</formula>
    </cfRule>
    <cfRule type="expression" dxfId="203" priority="57">
      <formula>SUM((G=D$8)*(P=$B49))&gt;SUM((G=$B49)*(P=D$8))</formula>
    </cfRule>
    <cfRule type="containsText" dxfId="202" priority="58" operator="containsText" text="0 - 0">
      <formula>NOT(ISERROR(SEARCH("0 - 0",D49)))</formula>
    </cfRule>
  </conditionalFormatting>
  <conditionalFormatting sqref="D49:E49">
    <cfRule type="expression" dxfId="201" priority="55">
      <formula>MOD(ROW(),2)</formula>
    </cfRule>
  </conditionalFormatting>
  <conditionalFormatting sqref="BH50:BH65 BH67 BH9:BH10 BH12:BH48">
    <cfRule type="expression" dxfId="200" priority="47">
      <formula>(BH$8)=$B9</formula>
    </cfRule>
    <cfRule type="expression" dxfId="199" priority="51">
      <formula>SUM((G=BH$8)*(P=$B9))&lt;SUM((G=$B9)*(P=BH$8))</formula>
    </cfRule>
    <cfRule type="expression" dxfId="198" priority="52">
      <formula>SUM((G=BH$8)*(P=$B9))&gt;SUM((G=$B9)*(P=BH$8))</formula>
    </cfRule>
    <cfRule type="containsText" dxfId="197" priority="53" operator="containsText" text="0 - 0">
      <formula>NOT(ISERROR(SEARCH("0 - 0",BH9)))</formula>
    </cfRule>
  </conditionalFormatting>
  <conditionalFormatting sqref="BH50:BH65 BH67 BH9:BH48">
    <cfRule type="expression" dxfId="196" priority="48">
      <formula>MOD(ROW(),2)</formula>
    </cfRule>
  </conditionalFormatting>
  <conditionalFormatting sqref="BH11">
    <cfRule type="expression" dxfId="195" priority="43">
      <formula>(BH$8)=$B11</formula>
    </cfRule>
    <cfRule type="expression" dxfId="194" priority="44">
      <formula>SUM((G=BH$8)*(P=$B11))&lt;SUM((G=$B11)*(P=BH$8))</formula>
    </cfRule>
    <cfRule type="expression" dxfId="193" priority="45">
      <formula>SUM((G=BH$8)*(P=$B11))&gt;SUM((G=$B11)*(P=BH$8))</formula>
    </cfRule>
    <cfRule type="containsText" dxfId="192" priority="46" operator="containsText" text="0 - 0">
      <formula>NOT(ISERROR(SEARCH("0 - 0",BH11)))</formula>
    </cfRule>
  </conditionalFormatting>
  <conditionalFormatting sqref="BH66">
    <cfRule type="expression" dxfId="191" priority="38">
      <formula>(BH$8)=$B66</formula>
    </cfRule>
    <cfRule type="expression" dxfId="190" priority="40">
      <formula>SUM((G=BH$8)*(P=$B66))&lt;SUM((G=$B66)*(P=BH$8))</formula>
    </cfRule>
    <cfRule type="expression" dxfId="189" priority="41">
      <formula>SUM((G=BH$8)*(P=$B66))&gt;SUM((G=$B66)*(P=BH$8))</formula>
    </cfRule>
    <cfRule type="containsText" dxfId="188" priority="42" operator="containsText" text="0 - 0">
      <formula>NOT(ISERROR(SEARCH("0 - 0",BH66)))</formula>
    </cfRule>
  </conditionalFormatting>
  <conditionalFormatting sqref="BH66">
    <cfRule type="expression" dxfId="187" priority="39">
      <formula>MOD(ROW(),2)</formula>
    </cfRule>
  </conditionalFormatting>
  <conditionalFormatting sqref="BH49">
    <cfRule type="expression" dxfId="186" priority="33">
      <formula>(BH$8)=$B49</formula>
    </cfRule>
    <cfRule type="expression" dxfId="185" priority="35">
      <formula>SUM((G=BH$8)*(P=$B49))&lt;SUM((G=$B49)*(P=BH$8))</formula>
    </cfRule>
    <cfRule type="expression" dxfId="184" priority="36">
      <formula>SUM((G=BH$8)*(P=$B49))&gt;SUM((G=$B49)*(P=BH$8))</formula>
    </cfRule>
    <cfRule type="containsText" dxfId="183" priority="37" operator="containsText" text="0 - 0">
      <formula>NOT(ISERROR(SEARCH("0 - 0",BH49)))</formula>
    </cfRule>
  </conditionalFormatting>
  <conditionalFormatting sqref="BH49">
    <cfRule type="expression" dxfId="182" priority="34">
      <formula>MOD(ROW(),2)</formula>
    </cfRule>
  </conditionalFormatting>
  <conditionalFormatting sqref="AQ67 AQ50:AQ65 AQ9:AQ10 AQ12:AQ48">
    <cfRule type="expression" dxfId="181" priority="18">
      <formula>(AQ$8)=$B9</formula>
    </cfRule>
    <cfRule type="expression" dxfId="180" priority="20">
      <formula>SUM((G=AQ$8)*(P=$B9))&lt;SUM((G=$B9)*(P=AQ$8))</formula>
    </cfRule>
    <cfRule type="expression" dxfId="179" priority="21">
      <formula>SUM((G=AQ$8)*(P=$B9))&gt;SUM((G=$B9)*(P=AQ$8))</formula>
    </cfRule>
    <cfRule type="containsText" dxfId="178" priority="22" operator="containsText" text="0 - 0">
      <formula>NOT(ISERROR(SEARCH("0 - 0",AQ9)))</formula>
    </cfRule>
  </conditionalFormatting>
  <conditionalFormatting sqref="AQ67 AQ50:AQ65 AQ9:AQ10 AQ12:AQ48">
    <cfRule type="expression" dxfId="177" priority="19">
      <formula>MOD(ROW(),2)</formula>
    </cfRule>
  </conditionalFormatting>
  <conditionalFormatting sqref="AQ11">
    <cfRule type="expression" dxfId="176" priority="13">
      <formula>(AQ$8)=$B11</formula>
    </cfRule>
    <cfRule type="expression" dxfId="175" priority="15">
      <formula>SUM((G=AQ$8)*(P=$B11))&lt;SUM((G=$B11)*(P=AQ$8))</formula>
    </cfRule>
    <cfRule type="expression" dxfId="174" priority="16">
      <formula>SUM((G=AQ$8)*(P=$B11))&gt;SUM((G=$B11)*(P=AQ$8))</formula>
    </cfRule>
    <cfRule type="containsText" dxfId="173" priority="17" operator="containsText" text="0 - 0">
      <formula>NOT(ISERROR(SEARCH("0 - 0",AQ11)))</formula>
    </cfRule>
  </conditionalFormatting>
  <conditionalFormatting sqref="AQ11">
    <cfRule type="expression" dxfId="172" priority="14">
      <formula>MOD(ROW(),2)</formula>
    </cfRule>
  </conditionalFormatting>
  <conditionalFormatting sqref="AQ66">
    <cfRule type="expression" dxfId="171" priority="8">
      <formula>(AQ$8)=$B66</formula>
    </cfRule>
    <cfRule type="expression" dxfId="170" priority="10">
      <formula>SUM((G=AQ$8)*(P=$B66))&lt;SUM((G=$B66)*(P=AQ$8))</formula>
    </cfRule>
    <cfRule type="expression" dxfId="169" priority="11">
      <formula>SUM((G=AQ$8)*(P=$B66))&gt;SUM((G=$B66)*(P=AQ$8))</formula>
    </cfRule>
    <cfRule type="containsText" dxfId="168" priority="12" operator="containsText" text="0 - 0">
      <formula>NOT(ISERROR(SEARCH("0 - 0",AQ66)))</formula>
    </cfRule>
  </conditionalFormatting>
  <conditionalFormatting sqref="AQ66">
    <cfRule type="expression" dxfId="167" priority="9">
      <formula>MOD(ROW(),2)</formula>
    </cfRule>
  </conditionalFormatting>
  <conditionalFormatting sqref="AQ49">
    <cfRule type="expression" dxfId="166" priority="3">
      <formula>(AQ$8)=$B49</formula>
    </cfRule>
    <cfRule type="expression" dxfId="165" priority="5">
      <formula>SUM((G=AQ$8)*(P=$B49))&lt;SUM((G=$B49)*(P=AQ$8))</formula>
    </cfRule>
    <cfRule type="expression" dxfId="164" priority="6">
      <formula>SUM((G=AQ$8)*(P=$B49))&gt;SUM((G=$B49)*(P=AQ$8))</formula>
    </cfRule>
    <cfRule type="containsText" dxfId="163" priority="7" operator="containsText" text="0 - 0">
      <formula>NOT(ISERROR(SEARCH("0 - 0",AQ49)))</formula>
    </cfRule>
  </conditionalFormatting>
  <conditionalFormatting sqref="AQ49">
    <cfRule type="expression" dxfId="162" priority="4">
      <formula>MOD(ROW(),2)</formula>
    </cfRule>
  </conditionalFormatting>
  <conditionalFormatting sqref="C95:BG95 BI95 C94:BI94">
    <cfRule type="colorScale" priority="163">
      <colorScale>
        <cfvo type="min"/>
        <cfvo type="max"/>
        <color theme="0" tint="-0.34998626667073579"/>
        <color theme="0" tint="-0.14999847407452621"/>
      </colorScale>
    </cfRule>
  </conditionalFormatting>
  <conditionalFormatting sqref="BH95">
    <cfRule type="colorScale" priority="166">
      <colorScale>
        <cfvo type="min"/>
        <cfvo type="max"/>
        <color theme="9" tint="-0.249977111117893"/>
        <color theme="9" tint="0.39997558519241921"/>
      </colorScale>
    </cfRule>
  </conditionalFormatting>
  <conditionalFormatting sqref="C91:BI91">
    <cfRule type="colorScale" priority="1">
      <colorScale>
        <cfvo type="min"/>
        <cfvo type="max"/>
        <color theme="0" tint="-0.499984740745262"/>
        <color theme="1"/>
      </colorScale>
    </cfRule>
  </conditionalFormatting>
  <pageMargins left="0.23622047244094491" right="0.23622047244094491" top="0.74803149606299213" bottom="0.74803149606299213" header="0.31496062992125984" footer="0.31496062992125984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2:M899"/>
  <sheetViews>
    <sheetView topLeftCell="A637" workbookViewId="0">
      <selection activeCell="G672" sqref="G672"/>
    </sheetView>
  </sheetViews>
  <sheetFormatPr baseColWidth="10" defaultColWidth="11.42578125" defaultRowHeight="11.25" x14ac:dyDescent="0.2"/>
  <cols>
    <col min="1" max="6" width="11.42578125" style="6"/>
    <col min="7" max="7" width="16.140625" style="6" bestFit="1" customWidth="1"/>
    <col min="8" max="10" width="11.42578125" style="6"/>
    <col min="11" max="11" width="3.5703125" style="6" bestFit="1" customWidth="1"/>
    <col min="12" max="12" width="10.5703125" style="6" bestFit="1" customWidth="1"/>
    <col min="13" max="13" width="6.7109375" style="50" bestFit="1" customWidth="1"/>
    <col min="14" max="14" width="10.5703125" style="6" bestFit="1" customWidth="1"/>
    <col min="15" max="16384" width="11.42578125" style="6"/>
  </cols>
  <sheetData>
    <row r="2" spans="2:7" x14ac:dyDescent="0.2">
      <c r="B2" s="8" t="s">
        <v>119</v>
      </c>
      <c r="C2" s="8" t="s">
        <v>120</v>
      </c>
      <c r="G2" s="26" t="s">
        <v>171</v>
      </c>
    </row>
    <row r="3" spans="2:7" ht="11.25" customHeight="1" x14ac:dyDescent="0.2">
      <c r="B3" s="5" t="s">
        <v>102</v>
      </c>
      <c r="C3" s="7" t="s">
        <v>103</v>
      </c>
      <c r="D3" s="300"/>
      <c r="E3" s="1607" t="s">
        <v>139</v>
      </c>
      <c r="G3" s="27" t="s">
        <v>181</v>
      </c>
    </row>
    <row r="4" spans="2:7" x14ac:dyDescent="0.2">
      <c r="B4" s="5" t="s">
        <v>106</v>
      </c>
      <c r="C4" s="5" t="s">
        <v>121</v>
      </c>
      <c r="D4" s="300"/>
      <c r="E4" s="1607"/>
      <c r="G4" s="28" t="s">
        <v>353</v>
      </c>
    </row>
    <row r="5" spans="2:7" x14ac:dyDescent="0.2">
      <c r="B5" s="5" t="s">
        <v>109</v>
      </c>
      <c r="C5" s="5" t="s">
        <v>106</v>
      </c>
      <c r="D5" s="300"/>
      <c r="E5" s="1607"/>
      <c r="G5" s="28" t="s">
        <v>169</v>
      </c>
    </row>
    <row r="6" spans="2:7" x14ac:dyDescent="0.2">
      <c r="B6" s="5" t="s">
        <v>109</v>
      </c>
      <c r="C6" s="5" t="s">
        <v>105</v>
      </c>
      <c r="D6" s="300"/>
      <c r="E6" s="1607"/>
      <c r="G6" s="28" t="s">
        <v>102</v>
      </c>
    </row>
    <row r="7" spans="2:7" x14ac:dyDescent="0.2">
      <c r="B7" s="5" t="s">
        <v>105</v>
      </c>
      <c r="C7" s="5" t="s">
        <v>118</v>
      </c>
      <c r="D7" s="300"/>
      <c r="E7" s="1607"/>
      <c r="G7" s="28" t="s">
        <v>175</v>
      </c>
    </row>
    <row r="8" spans="2:7" x14ac:dyDescent="0.2">
      <c r="B8" s="5" t="s">
        <v>109</v>
      </c>
      <c r="C8" s="5" t="s">
        <v>115</v>
      </c>
      <c r="D8" s="300"/>
      <c r="E8" s="1607"/>
      <c r="G8" s="28" t="s">
        <v>192</v>
      </c>
    </row>
    <row r="9" spans="2:7" x14ac:dyDescent="0.2">
      <c r="B9" s="5" t="s">
        <v>109</v>
      </c>
      <c r="C9" s="5" t="s">
        <v>116</v>
      </c>
      <c r="D9" s="300"/>
      <c r="E9" s="1607"/>
      <c r="G9" s="28" t="s">
        <v>207</v>
      </c>
    </row>
    <row r="10" spans="2:7" x14ac:dyDescent="0.2">
      <c r="B10" s="5" t="s">
        <v>106</v>
      </c>
      <c r="C10" s="5" t="s">
        <v>108</v>
      </c>
      <c r="D10" s="300"/>
      <c r="E10" s="1607"/>
      <c r="G10" s="28" t="s">
        <v>128</v>
      </c>
    </row>
    <row r="11" spans="2:7" x14ac:dyDescent="0.2">
      <c r="B11" s="5" t="s">
        <v>109</v>
      </c>
      <c r="C11" s="5" t="s">
        <v>102</v>
      </c>
      <c r="D11" s="300"/>
      <c r="E11" s="1607"/>
      <c r="G11" s="28" t="s">
        <v>315</v>
      </c>
    </row>
    <row r="12" spans="2:7" x14ac:dyDescent="0.2">
      <c r="B12" s="5" t="s">
        <v>109</v>
      </c>
      <c r="C12" s="5" t="s">
        <v>106</v>
      </c>
      <c r="D12" s="300"/>
      <c r="E12" s="1607"/>
      <c r="G12" s="28" t="s">
        <v>104</v>
      </c>
    </row>
    <row r="13" spans="2:7" x14ac:dyDescent="0.2">
      <c r="B13" s="5" t="s">
        <v>103</v>
      </c>
      <c r="C13" s="5" t="s">
        <v>179</v>
      </c>
      <c r="D13" s="300"/>
      <c r="E13" s="1607"/>
      <c r="G13" s="28" t="s">
        <v>103</v>
      </c>
    </row>
    <row r="14" spans="2:7" x14ac:dyDescent="0.2">
      <c r="B14" s="5" t="s">
        <v>103</v>
      </c>
      <c r="C14" s="5" t="s">
        <v>117</v>
      </c>
      <c r="D14" s="300"/>
      <c r="E14" s="1607"/>
      <c r="G14" s="28" t="s">
        <v>121</v>
      </c>
    </row>
    <row r="15" spans="2:7" x14ac:dyDescent="0.2">
      <c r="B15" s="5" t="s">
        <v>108</v>
      </c>
      <c r="C15" s="5" t="s">
        <v>110</v>
      </c>
      <c r="D15" s="300"/>
      <c r="E15" s="1607"/>
      <c r="G15" s="28" t="s">
        <v>131</v>
      </c>
    </row>
    <row r="16" spans="2:7" x14ac:dyDescent="0.2">
      <c r="B16" s="5" t="s">
        <v>179</v>
      </c>
      <c r="C16" s="5" t="s">
        <v>113</v>
      </c>
      <c r="D16" s="300"/>
      <c r="E16" s="1607"/>
      <c r="G16" s="28" t="s">
        <v>191</v>
      </c>
    </row>
    <row r="17" spans="2:7" x14ac:dyDescent="0.2">
      <c r="B17" s="5" t="s">
        <v>179</v>
      </c>
      <c r="C17" s="5" t="s">
        <v>117</v>
      </c>
      <c r="D17" s="300"/>
      <c r="E17" s="1607"/>
      <c r="G17" s="28" t="s">
        <v>239</v>
      </c>
    </row>
    <row r="18" spans="2:7" x14ac:dyDescent="0.2">
      <c r="B18" s="5" t="s">
        <v>108</v>
      </c>
      <c r="C18" s="5" t="s">
        <v>118</v>
      </c>
      <c r="D18" s="300"/>
      <c r="E18" s="1607"/>
      <c r="G18" s="28" t="s">
        <v>141</v>
      </c>
    </row>
    <row r="19" spans="2:7" x14ac:dyDescent="0.2">
      <c r="B19" s="5" t="s">
        <v>179</v>
      </c>
      <c r="C19" s="5" t="s">
        <v>108</v>
      </c>
      <c r="D19" s="300"/>
      <c r="E19" s="1607"/>
      <c r="G19" s="28" t="s">
        <v>106</v>
      </c>
    </row>
    <row r="20" spans="2:7" x14ac:dyDescent="0.2">
      <c r="B20" s="5" t="s">
        <v>179</v>
      </c>
      <c r="C20" s="5" t="s">
        <v>111</v>
      </c>
      <c r="D20" s="300"/>
      <c r="E20" s="1607"/>
      <c r="G20" s="28" t="s">
        <v>105</v>
      </c>
    </row>
    <row r="21" spans="2:7" x14ac:dyDescent="0.2">
      <c r="B21" s="5" t="s">
        <v>109</v>
      </c>
      <c r="C21" s="5" t="s">
        <v>103</v>
      </c>
      <c r="D21" s="300"/>
      <c r="E21" s="1607"/>
      <c r="G21" s="28" t="s">
        <v>235</v>
      </c>
    </row>
    <row r="22" spans="2:7" x14ac:dyDescent="0.2">
      <c r="B22" s="5" t="s">
        <v>111</v>
      </c>
      <c r="C22" s="5" t="s">
        <v>102</v>
      </c>
      <c r="D22" s="300"/>
      <c r="E22" s="1607"/>
      <c r="G22" s="28" t="s">
        <v>107</v>
      </c>
    </row>
    <row r="23" spans="2:7" x14ac:dyDescent="0.2">
      <c r="B23" s="5" t="s">
        <v>103</v>
      </c>
      <c r="C23" s="5" t="s">
        <v>106</v>
      </c>
      <c r="D23" s="300"/>
      <c r="E23" s="1607"/>
      <c r="G23" s="28" t="s">
        <v>108</v>
      </c>
    </row>
    <row r="24" spans="2:7" x14ac:dyDescent="0.2">
      <c r="B24" s="5" t="s">
        <v>103</v>
      </c>
      <c r="C24" s="5" t="s">
        <v>179</v>
      </c>
      <c r="D24" s="300"/>
      <c r="E24" s="1607"/>
      <c r="G24" s="28" t="s">
        <v>145</v>
      </c>
    </row>
    <row r="25" spans="2:7" x14ac:dyDescent="0.2">
      <c r="B25" s="5" t="s">
        <v>111</v>
      </c>
      <c r="C25" s="5" t="s">
        <v>108</v>
      </c>
      <c r="D25" s="300"/>
      <c r="E25" s="1607"/>
      <c r="G25" s="28" t="s">
        <v>127</v>
      </c>
    </row>
    <row r="26" spans="2:7" x14ac:dyDescent="0.2">
      <c r="B26" s="5" t="s">
        <v>106</v>
      </c>
      <c r="C26" s="5" t="s">
        <v>111</v>
      </c>
      <c r="D26" s="300"/>
      <c r="E26" s="1607"/>
      <c r="G26" s="28" t="s">
        <v>130</v>
      </c>
    </row>
    <row r="27" spans="2:7" x14ac:dyDescent="0.2">
      <c r="B27" s="5" t="s">
        <v>106</v>
      </c>
      <c r="C27" s="5" t="s">
        <v>114</v>
      </c>
      <c r="D27" s="300"/>
      <c r="E27" s="1607"/>
      <c r="G27" s="28" t="s">
        <v>170</v>
      </c>
    </row>
    <row r="28" spans="2:7" x14ac:dyDescent="0.2">
      <c r="B28" s="5" t="s">
        <v>109</v>
      </c>
      <c r="C28" s="5" t="s">
        <v>115</v>
      </c>
      <c r="D28" s="300"/>
      <c r="E28" s="1607"/>
      <c r="G28" s="28" t="s">
        <v>109</v>
      </c>
    </row>
    <row r="29" spans="2:7" x14ac:dyDescent="0.2">
      <c r="B29" s="5" t="s">
        <v>109</v>
      </c>
      <c r="C29" s="5" t="s">
        <v>117</v>
      </c>
      <c r="D29" s="300"/>
      <c r="E29" s="1607"/>
      <c r="G29" s="28" t="s">
        <v>110</v>
      </c>
    </row>
    <row r="30" spans="2:7" x14ac:dyDescent="0.2">
      <c r="B30" s="5"/>
      <c r="C30" s="5"/>
      <c r="D30" s="300"/>
      <c r="E30" s="1607"/>
      <c r="G30" s="28" t="s">
        <v>373</v>
      </c>
    </row>
    <row r="31" spans="2:7" x14ac:dyDescent="0.2">
      <c r="B31" s="5" t="s">
        <v>102</v>
      </c>
      <c r="C31" s="5" t="s">
        <v>103</v>
      </c>
      <c r="D31" s="300">
        <v>40879</v>
      </c>
      <c r="E31" s="1607"/>
      <c r="G31" s="28" t="s">
        <v>231</v>
      </c>
    </row>
    <row r="32" spans="2:7" x14ac:dyDescent="0.2">
      <c r="B32" s="5" t="s">
        <v>111</v>
      </c>
      <c r="C32" s="5" t="s">
        <v>121</v>
      </c>
      <c r="D32" s="300">
        <v>40879</v>
      </c>
      <c r="E32" s="1607"/>
      <c r="G32" s="28" t="s">
        <v>345</v>
      </c>
    </row>
    <row r="33" spans="2:7" x14ac:dyDescent="0.2">
      <c r="B33" s="5" t="s">
        <v>102</v>
      </c>
      <c r="C33" s="5" t="s">
        <v>106</v>
      </c>
      <c r="D33" s="300">
        <v>40879</v>
      </c>
      <c r="E33" s="1607"/>
      <c r="G33" s="28" t="s">
        <v>111</v>
      </c>
    </row>
    <row r="34" spans="2:7" x14ac:dyDescent="0.2">
      <c r="B34" s="5" t="s">
        <v>106</v>
      </c>
      <c r="C34" s="5" t="s">
        <v>235</v>
      </c>
      <c r="D34" s="300">
        <v>40879</v>
      </c>
      <c r="E34" s="1607"/>
      <c r="G34" s="28" t="s">
        <v>144</v>
      </c>
    </row>
    <row r="35" spans="2:7" x14ac:dyDescent="0.2">
      <c r="B35" s="5" t="s">
        <v>102</v>
      </c>
      <c r="C35" s="5" t="s">
        <v>108</v>
      </c>
      <c r="D35" s="300">
        <v>40879</v>
      </c>
      <c r="E35" s="1607"/>
      <c r="G35" s="28" t="s">
        <v>167</v>
      </c>
    </row>
    <row r="36" spans="2:7" x14ac:dyDescent="0.2">
      <c r="B36" s="5" t="s">
        <v>102</v>
      </c>
      <c r="C36" s="5" t="s">
        <v>111</v>
      </c>
      <c r="D36" s="300">
        <v>40879</v>
      </c>
      <c r="E36" s="1607"/>
      <c r="G36" s="28" t="s">
        <v>112</v>
      </c>
    </row>
    <row r="37" spans="2:7" x14ac:dyDescent="0.2">
      <c r="B37" s="5" t="s">
        <v>179</v>
      </c>
      <c r="C37" s="5" t="s">
        <v>113</v>
      </c>
      <c r="D37" s="300">
        <v>40879</v>
      </c>
      <c r="E37" s="1607"/>
      <c r="G37" s="28" t="s">
        <v>208</v>
      </c>
    </row>
    <row r="38" spans="2:7" x14ac:dyDescent="0.2">
      <c r="B38" s="5" t="s">
        <v>179</v>
      </c>
      <c r="C38" s="5" t="s">
        <v>115</v>
      </c>
      <c r="D38" s="300">
        <v>40879</v>
      </c>
      <c r="E38" s="1607"/>
      <c r="G38" s="28" t="s">
        <v>240</v>
      </c>
    </row>
    <row r="39" spans="2:7" x14ac:dyDescent="0.2">
      <c r="B39" s="5" t="s">
        <v>102</v>
      </c>
      <c r="C39" s="5" t="s">
        <v>179</v>
      </c>
      <c r="D39" s="300">
        <v>40879</v>
      </c>
      <c r="E39" s="1607"/>
      <c r="G39" s="28" t="s">
        <v>196</v>
      </c>
    </row>
    <row r="40" spans="2:7" x14ac:dyDescent="0.2">
      <c r="B40" s="5" t="s">
        <v>109</v>
      </c>
      <c r="C40" s="5" t="s">
        <v>102</v>
      </c>
      <c r="D40" s="300">
        <v>40915</v>
      </c>
      <c r="E40" s="1607"/>
      <c r="G40" s="28" t="s">
        <v>113</v>
      </c>
    </row>
    <row r="41" spans="2:7" x14ac:dyDescent="0.2">
      <c r="B41" s="5" t="s">
        <v>109</v>
      </c>
      <c r="C41" s="5" t="s">
        <v>104</v>
      </c>
      <c r="D41" s="300">
        <v>40915</v>
      </c>
      <c r="E41" s="1607"/>
      <c r="G41" s="28" t="s">
        <v>129</v>
      </c>
    </row>
    <row r="42" spans="2:7" x14ac:dyDescent="0.2">
      <c r="B42" s="5" t="s">
        <v>107</v>
      </c>
      <c r="C42" s="5" t="s">
        <v>103</v>
      </c>
      <c r="D42" s="300">
        <v>40915</v>
      </c>
      <c r="E42" s="1607"/>
      <c r="G42" s="28" t="s">
        <v>241</v>
      </c>
    </row>
    <row r="43" spans="2:7" x14ac:dyDescent="0.2">
      <c r="B43" s="5" t="s">
        <v>121</v>
      </c>
      <c r="C43" s="5" t="s">
        <v>235</v>
      </c>
      <c r="D43" s="300">
        <v>40915</v>
      </c>
      <c r="E43" s="1607"/>
      <c r="G43" s="28" t="s">
        <v>312</v>
      </c>
    </row>
    <row r="44" spans="2:7" x14ac:dyDescent="0.2">
      <c r="B44" s="7" t="s">
        <v>121</v>
      </c>
      <c r="C44" s="5" t="s">
        <v>107</v>
      </c>
      <c r="D44" s="300">
        <v>40915</v>
      </c>
      <c r="E44" s="1607"/>
      <c r="G44" s="28" t="s">
        <v>226</v>
      </c>
    </row>
    <row r="45" spans="2:7" x14ac:dyDescent="0.2">
      <c r="B45" s="5" t="s">
        <v>107</v>
      </c>
      <c r="C45" s="5" t="s">
        <v>108</v>
      </c>
      <c r="D45" s="300">
        <v>40915</v>
      </c>
      <c r="E45" s="1607"/>
      <c r="G45" s="28" t="s">
        <v>193</v>
      </c>
    </row>
    <row r="46" spans="2:7" x14ac:dyDescent="0.2">
      <c r="B46" s="5" t="s">
        <v>121</v>
      </c>
      <c r="C46" s="5" t="s">
        <v>109</v>
      </c>
      <c r="D46" s="300">
        <v>40915</v>
      </c>
      <c r="E46" s="1607"/>
      <c r="G46" s="28" t="s">
        <v>143</v>
      </c>
    </row>
    <row r="47" spans="2:7" x14ac:dyDescent="0.2">
      <c r="B47" s="5" t="s">
        <v>108</v>
      </c>
      <c r="C47" s="5" t="s">
        <v>112</v>
      </c>
      <c r="D47" s="300">
        <v>40915</v>
      </c>
      <c r="E47" s="1607"/>
      <c r="G47" s="28" t="s">
        <v>286</v>
      </c>
    </row>
    <row r="48" spans="2:7" x14ac:dyDescent="0.2">
      <c r="B48" s="5" t="s">
        <v>108</v>
      </c>
      <c r="C48" s="5" t="s">
        <v>114</v>
      </c>
      <c r="D48" s="300">
        <v>40915</v>
      </c>
      <c r="E48" s="1607"/>
      <c r="G48" s="28" t="s">
        <v>248</v>
      </c>
    </row>
    <row r="49" spans="2:7" x14ac:dyDescent="0.2">
      <c r="B49" s="5" t="s">
        <v>235</v>
      </c>
      <c r="C49" s="5" t="s">
        <v>115</v>
      </c>
      <c r="D49" s="300">
        <v>40915</v>
      </c>
      <c r="E49" s="1607"/>
      <c r="G49" s="28" t="s">
        <v>234</v>
      </c>
    </row>
    <row r="50" spans="2:7" x14ac:dyDescent="0.2">
      <c r="B50" s="5" t="s">
        <v>107</v>
      </c>
      <c r="C50" s="5" t="s">
        <v>179</v>
      </c>
      <c r="D50" s="300">
        <v>40915</v>
      </c>
      <c r="E50" s="1607"/>
      <c r="G50" s="28" t="s">
        <v>114</v>
      </c>
    </row>
    <row r="51" spans="2:7" x14ac:dyDescent="0.2">
      <c r="B51" s="5" t="s">
        <v>121</v>
      </c>
      <c r="C51" s="5" t="s">
        <v>118</v>
      </c>
      <c r="D51" s="300">
        <v>40915</v>
      </c>
      <c r="E51" s="1607"/>
      <c r="G51" s="28" t="s">
        <v>135</v>
      </c>
    </row>
    <row r="52" spans="2:7" x14ac:dyDescent="0.2">
      <c r="B52" s="7" t="s">
        <v>127</v>
      </c>
      <c r="C52" s="5" t="s">
        <v>102</v>
      </c>
      <c r="D52" s="300">
        <v>40942</v>
      </c>
      <c r="E52" s="1607"/>
      <c r="G52" s="28" t="s">
        <v>115</v>
      </c>
    </row>
    <row r="53" spans="2:7" x14ac:dyDescent="0.2">
      <c r="B53" s="7" t="s">
        <v>127</v>
      </c>
      <c r="C53" s="5" t="s">
        <v>104</v>
      </c>
      <c r="D53" s="300">
        <v>40942</v>
      </c>
      <c r="E53" s="1607"/>
      <c r="G53" s="28" t="s">
        <v>179</v>
      </c>
    </row>
    <row r="54" spans="2:7" x14ac:dyDescent="0.2">
      <c r="B54" s="7" t="s">
        <v>115</v>
      </c>
      <c r="C54" s="5" t="s">
        <v>103</v>
      </c>
      <c r="D54" s="300">
        <v>40942</v>
      </c>
      <c r="E54" s="1607"/>
      <c r="G54" s="28" t="s">
        <v>116</v>
      </c>
    </row>
    <row r="55" spans="2:7" x14ac:dyDescent="0.2">
      <c r="B55" s="7" t="s">
        <v>111</v>
      </c>
      <c r="C55" s="5" t="s">
        <v>106</v>
      </c>
      <c r="D55" s="300">
        <v>40942</v>
      </c>
      <c r="E55" s="1607"/>
      <c r="G55" s="28" t="s">
        <v>194</v>
      </c>
    </row>
    <row r="56" spans="2:7" x14ac:dyDescent="0.2">
      <c r="B56" s="7" t="s">
        <v>114</v>
      </c>
      <c r="C56" s="5" t="s">
        <v>235</v>
      </c>
      <c r="D56" s="300">
        <v>40942</v>
      </c>
      <c r="E56" s="1607"/>
      <c r="G56" s="28" t="s">
        <v>117</v>
      </c>
    </row>
    <row r="57" spans="2:7" x14ac:dyDescent="0.2">
      <c r="B57" s="7" t="s">
        <v>103</v>
      </c>
      <c r="C57" s="5" t="s">
        <v>107</v>
      </c>
      <c r="D57" s="300">
        <v>40942</v>
      </c>
      <c r="E57" s="1607"/>
      <c r="G57" s="28" t="s">
        <v>178</v>
      </c>
    </row>
    <row r="58" spans="2:7" x14ac:dyDescent="0.2">
      <c r="B58" s="7" t="s">
        <v>102</v>
      </c>
      <c r="C58" s="5" t="s">
        <v>111</v>
      </c>
      <c r="D58" s="300">
        <v>40942</v>
      </c>
      <c r="E58" s="1607"/>
      <c r="G58" s="28" t="s">
        <v>118</v>
      </c>
    </row>
    <row r="59" spans="2:7" x14ac:dyDescent="0.2">
      <c r="B59" s="7" t="s">
        <v>104</v>
      </c>
      <c r="C59" s="5" t="s">
        <v>114</v>
      </c>
      <c r="D59" s="300">
        <v>40942</v>
      </c>
      <c r="E59" s="1607"/>
      <c r="G59" s="28" t="s">
        <v>242</v>
      </c>
    </row>
    <row r="60" spans="2:7" x14ac:dyDescent="0.2">
      <c r="B60" s="7" t="s">
        <v>127</v>
      </c>
      <c r="C60" s="5" t="s">
        <v>115</v>
      </c>
      <c r="D60" s="300">
        <v>40942</v>
      </c>
      <c r="E60" s="1607"/>
      <c r="G60" s="28" t="s">
        <v>195</v>
      </c>
    </row>
    <row r="61" spans="2:7" x14ac:dyDescent="0.2">
      <c r="B61" s="7" t="s">
        <v>102</v>
      </c>
      <c r="C61" s="5" t="s">
        <v>179</v>
      </c>
      <c r="D61" s="300">
        <v>40942</v>
      </c>
      <c r="E61" s="1607"/>
      <c r="G61" s="29" t="s">
        <v>279</v>
      </c>
    </row>
    <row r="62" spans="2:7" x14ac:dyDescent="0.2">
      <c r="B62" s="7" t="s">
        <v>108</v>
      </c>
      <c r="C62" s="5" t="s">
        <v>128</v>
      </c>
      <c r="D62" s="300">
        <v>40962</v>
      </c>
      <c r="E62" s="1607"/>
    </row>
    <row r="63" spans="2:7" x14ac:dyDescent="0.2">
      <c r="B63" s="7" t="s">
        <v>108</v>
      </c>
      <c r="C63" s="5" t="s">
        <v>104</v>
      </c>
      <c r="D63" s="300">
        <v>40962</v>
      </c>
      <c r="E63" s="1607"/>
    </row>
    <row r="64" spans="2:7" x14ac:dyDescent="0.2">
      <c r="B64" s="7" t="s">
        <v>111</v>
      </c>
      <c r="C64" s="5" t="s">
        <v>103</v>
      </c>
      <c r="D64" s="300">
        <v>40962</v>
      </c>
      <c r="E64" s="1607"/>
    </row>
    <row r="65" spans="2:5" x14ac:dyDescent="0.2">
      <c r="B65" s="7" t="s">
        <v>114</v>
      </c>
      <c r="C65" s="5" t="s">
        <v>107</v>
      </c>
      <c r="D65" s="300">
        <v>40962</v>
      </c>
      <c r="E65" s="1607"/>
    </row>
    <row r="66" spans="2:5" x14ac:dyDescent="0.2">
      <c r="B66" s="7" t="s">
        <v>111</v>
      </c>
      <c r="C66" s="5" t="s">
        <v>108</v>
      </c>
      <c r="D66" s="300">
        <v>40962</v>
      </c>
      <c r="E66" s="1607"/>
    </row>
    <row r="67" spans="2:5" x14ac:dyDescent="0.2">
      <c r="B67" s="7" t="s">
        <v>111</v>
      </c>
      <c r="C67" s="5" t="s">
        <v>114</v>
      </c>
      <c r="D67" s="300">
        <v>40962</v>
      </c>
      <c r="E67" s="1607"/>
    </row>
    <row r="68" spans="2:5" x14ac:dyDescent="0.2">
      <c r="B68" s="7" t="s">
        <v>111</v>
      </c>
      <c r="C68" s="5" t="s">
        <v>179</v>
      </c>
      <c r="D68" s="300">
        <v>40962</v>
      </c>
      <c r="E68" s="1607"/>
    </row>
    <row r="69" spans="2:5" x14ac:dyDescent="0.2">
      <c r="B69" s="7" t="s">
        <v>112</v>
      </c>
      <c r="C69" s="5" t="s">
        <v>102</v>
      </c>
      <c r="D69" s="300">
        <v>40992</v>
      </c>
      <c r="E69" s="1607"/>
    </row>
    <row r="70" spans="2:5" x14ac:dyDescent="0.2">
      <c r="B70" s="7" t="s">
        <v>106</v>
      </c>
      <c r="C70" s="5" t="s">
        <v>104</v>
      </c>
      <c r="D70" s="300">
        <v>40992</v>
      </c>
      <c r="E70" s="1607"/>
    </row>
    <row r="71" spans="2:5" x14ac:dyDescent="0.2">
      <c r="B71" s="7" t="s">
        <v>106</v>
      </c>
      <c r="C71" s="5" t="s">
        <v>103</v>
      </c>
      <c r="D71" s="300">
        <v>40992</v>
      </c>
      <c r="E71" s="1607"/>
    </row>
    <row r="72" spans="2:5" x14ac:dyDescent="0.2">
      <c r="B72" s="7" t="s">
        <v>106</v>
      </c>
      <c r="C72" s="5" t="s">
        <v>235</v>
      </c>
      <c r="D72" s="300">
        <v>40992</v>
      </c>
      <c r="E72" s="1607"/>
    </row>
    <row r="73" spans="2:5" x14ac:dyDescent="0.2">
      <c r="B73" s="7" t="s">
        <v>106</v>
      </c>
      <c r="C73" s="5" t="s">
        <v>108</v>
      </c>
      <c r="D73" s="300">
        <v>40992</v>
      </c>
      <c r="E73" s="1607"/>
    </row>
    <row r="74" spans="2:5" x14ac:dyDescent="0.2">
      <c r="B74" s="7" t="s">
        <v>235</v>
      </c>
      <c r="C74" s="5" t="s">
        <v>112</v>
      </c>
      <c r="D74" s="300">
        <v>40992</v>
      </c>
      <c r="E74" s="1607"/>
    </row>
    <row r="75" spans="2:5" x14ac:dyDescent="0.2">
      <c r="B75" s="7" t="s">
        <v>106</v>
      </c>
      <c r="C75" s="5" t="s">
        <v>179</v>
      </c>
      <c r="D75" s="300">
        <v>40992</v>
      </c>
      <c r="E75" s="1607"/>
    </row>
    <row r="76" spans="2:5" x14ac:dyDescent="0.2">
      <c r="B76" s="7" t="s">
        <v>235</v>
      </c>
      <c r="C76" s="5" t="s">
        <v>104</v>
      </c>
      <c r="D76" s="300">
        <v>41033</v>
      </c>
      <c r="E76" s="1607"/>
    </row>
    <row r="77" spans="2:5" x14ac:dyDescent="0.2">
      <c r="B77" s="7" t="s">
        <v>235</v>
      </c>
      <c r="C77" s="5" t="s">
        <v>103</v>
      </c>
      <c r="D77" s="300">
        <v>41033</v>
      </c>
      <c r="E77" s="1607"/>
    </row>
    <row r="78" spans="2:5" x14ac:dyDescent="0.2">
      <c r="B78" s="7" t="s">
        <v>107</v>
      </c>
      <c r="C78" s="5" t="s">
        <v>121</v>
      </c>
      <c r="D78" s="300">
        <v>41033</v>
      </c>
      <c r="E78" s="1607"/>
    </row>
    <row r="79" spans="2:5" x14ac:dyDescent="0.2">
      <c r="B79" s="7" t="s">
        <v>235</v>
      </c>
      <c r="C79" s="5" t="s">
        <v>107</v>
      </c>
      <c r="D79" s="300">
        <v>41033</v>
      </c>
      <c r="E79" s="1607"/>
    </row>
    <row r="80" spans="2:5" x14ac:dyDescent="0.2">
      <c r="B80" s="7" t="s">
        <v>235</v>
      </c>
      <c r="C80" s="5" t="s">
        <v>108</v>
      </c>
      <c r="D80" s="300">
        <v>41033</v>
      </c>
      <c r="E80" s="1607"/>
    </row>
    <row r="81" spans="2:5" x14ac:dyDescent="0.2">
      <c r="B81" s="7" t="s">
        <v>107</v>
      </c>
      <c r="C81" s="5" t="s">
        <v>115</v>
      </c>
      <c r="D81" s="300">
        <v>41033</v>
      </c>
      <c r="E81" s="1607"/>
    </row>
    <row r="82" spans="2:5" x14ac:dyDescent="0.2">
      <c r="B82" s="7" t="s">
        <v>103</v>
      </c>
      <c r="C82" s="5" t="s">
        <v>102</v>
      </c>
      <c r="D82" s="300">
        <v>41040</v>
      </c>
      <c r="E82" s="1607"/>
    </row>
    <row r="83" spans="2:5" x14ac:dyDescent="0.2">
      <c r="B83" s="7" t="s">
        <v>121</v>
      </c>
      <c r="C83" s="5" t="s">
        <v>104</v>
      </c>
      <c r="D83" s="300">
        <v>41040</v>
      </c>
      <c r="E83" s="1607"/>
    </row>
    <row r="84" spans="2:5" x14ac:dyDescent="0.2">
      <c r="B84" s="7" t="s">
        <v>104</v>
      </c>
      <c r="C84" s="5" t="s">
        <v>103</v>
      </c>
      <c r="D84" s="300">
        <v>41040</v>
      </c>
      <c r="E84" s="1607"/>
    </row>
    <row r="85" spans="2:5" x14ac:dyDescent="0.2">
      <c r="B85" s="7" t="s">
        <v>121</v>
      </c>
      <c r="C85" s="5" t="s">
        <v>131</v>
      </c>
      <c r="D85" s="300">
        <v>41040</v>
      </c>
      <c r="E85" s="1607"/>
    </row>
    <row r="86" spans="2:5" x14ac:dyDescent="0.2">
      <c r="B86" s="7" t="s">
        <v>121</v>
      </c>
      <c r="C86" s="5" t="s">
        <v>106</v>
      </c>
      <c r="D86" s="300">
        <v>41040</v>
      </c>
      <c r="E86" s="1607"/>
    </row>
    <row r="87" spans="2:5" x14ac:dyDescent="0.2">
      <c r="B87" s="7" t="s">
        <v>121</v>
      </c>
      <c r="C87" s="5" t="s">
        <v>235</v>
      </c>
      <c r="D87" s="300">
        <v>41040</v>
      </c>
      <c r="E87" s="1607"/>
    </row>
    <row r="88" spans="2:5" x14ac:dyDescent="0.2">
      <c r="B88" s="7" t="s">
        <v>121</v>
      </c>
      <c r="C88" s="5" t="s">
        <v>108</v>
      </c>
      <c r="D88" s="300">
        <v>41040</v>
      </c>
      <c r="E88" s="1607"/>
    </row>
    <row r="89" spans="2:5" x14ac:dyDescent="0.2">
      <c r="B89" s="7" t="s">
        <v>108</v>
      </c>
      <c r="C89" s="5" t="s">
        <v>130</v>
      </c>
      <c r="D89" s="300">
        <v>41040</v>
      </c>
      <c r="E89" s="1607"/>
    </row>
    <row r="90" spans="2:5" x14ac:dyDescent="0.2">
      <c r="B90" s="7" t="s">
        <v>121</v>
      </c>
      <c r="C90" s="5" t="s">
        <v>111</v>
      </c>
      <c r="D90" s="300">
        <v>41040</v>
      </c>
      <c r="E90" s="1607"/>
    </row>
    <row r="91" spans="2:5" x14ac:dyDescent="0.2">
      <c r="B91" s="7" t="s">
        <v>121</v>
      </c>
      <c r="C91" s="5" t="s">
        <v>112</v>
      </c>
      <c r="D91" s="300">
        <v>41040</v>
      </c>
      <c r="E91" s="1607"/>
    </row>
    <row r="92" spans="2:5" x14ac:dyDescent="0.2">
      <c r="B92" s="7" t="s">
        <v>102</v>
      </c>
      <c r="C92" s="5" t="s">
        <v>129</v>
      </c>
      <c r="D92" s="300">
        <v>41040</v>
      </c>
      <c r="E92" s="1607"/>
    </row>
    <row r="93" spans="2:5" x14ac:dyDescent="0.2">
      <c r="B93" s="7" t="s">
        <v>108</v>
      </c>
      <c r="C93" s="5" t="s">
        <v>179</v>
      </c>
      <c r="D93" s="300">
        <v>41040</v>
      </c>
      <c r="E93" s="1607"/>
    </row>
    <row r="94" spans="2:5" ht="12" thickBot="1" x14ac:dyDescent="0.25">
      <c r="B94" s="7" t="s">
        <v>121</v>
      </c>
      <c r="C94" s="5" t="s">
        <v>117</v>
      </c>
      <c r="D94" s="300">
        <v>41040</v>
      </c>
      <c r="E94" s="1607"/>
    </row>
    <row r="95" spans="2:5" ht="12" customHeight="1" thickTop="1" x14ac:dyDescent="0.2">
      <c r="B95" s="9" t="s">
        <v>103</v>
      </c>
      <c r="C95" s="10" t="s">
        <v>104</v>
      </c>
      <c r="D95" s="301">
        <v>41117</v>
      </c>
      <c r="E95" s="1605" t="s">
        <v>140</v>
      </c>
    </row>
    <row r="96" spans="2:5" x14ac:dyDescent="0.2">
      <c r="B96" s="7" t="s">
        <v>235</v>
      </c>
      <c r="C96" s="5" t="s">
        <v>106</v>
      </c>
      <c r="D96" s="300">
        <v>41117</v>
      </c>
      <c r="E96" s="1606"/>
    </row>
    <row r="97" spans="2:5" x14ac:dyDescent="0.2">
      <c r="B97" s="7" t="s">
        <v>111</v>
      </c>
      <c r="C97" s="5" t="s">
        <v>235</v>
      </c>
      <c r="D97" s="300">
        <v>41117</v>
      </c>
      <c r="E97" s="1606"/>
    </row>
    <row r="98" spans="2:5" x14ac:dyDescent="0.2">
      <c r="B98" s="7" t="s">
        <v>108</v>
      </c>
      <c r="C98" s="5" t="s">
        <v>107</v>
      </c>
      <c r="D98" s="300">
        <v>41117</v>
      </c>
      <c r="E98" s="1606"/>
    </row>
    <row r="99" spans="2:5" x14ac:dyDescent="0.2">
      <c r="B99" s="7" t="s">
        <v>103</v>
      </c>
      <c r="C99" s="5" t="s">
        <v>108</v>
      </c>
      <c r="D99" s="300">
        <v>41117</v>
      </c>
      <c r="E99" s="1606"/>
    </row>
    <row r="100" spans="2:5" x14ac:dyDescent="0.2">
      <c r="B100" s="7" t="s">
        <v>104</v>
      </c>
      <c r="C100" s="5" t="s">
        <v>111</v>
      </c>
      <c r="D100" s="300">
        <v>41117</v>
      </c>
      <c r="E100" s="1606"/>
    </row>
    <row r="101" spans="2:5" x14ac:dyDescent="0.2">
      <c r="B101" s="7" t="s">
        <v>107</v>
      </c>
      <c r="C101" s="5" t="s">
        <v>135</v>
      </c>
      <c r="D101" s="302">
        <v>41117</v>
      </c>
      <c r="E101" s="1606"/>
    </row>
    <row r="102" spans="2:5" x14ac:dyDescent="0.2">
      <c r="B102" s="7" t="s">
        <v>103</v>
      </c>
      <c r="C102" s="5" t="s">
        <v>115</v>
      </c>
      <c r="D102" s="300">
        <v>41117</v>
      </c>
      <c r="E102" s="1606"/>
    </row>
    <row r="103" spans="2:5" x14ac:dyDescent="0.2">
      <c r="B103" s="7" t="s">
        <v>106</v>
      </c>
      <c r="C103" s="5" t="s">
        <v>118</v>
      </c>
      <c r="D103" s="300">
        <v>41117</v>
      </c>
      <c r="E103" s="1606"/>
    </row>
    <row r="104" spans="2:5" x14ac:dyDescent="0.2">
      <c r="B104" s="7" t="s">
        <v>103</v>
      </c>
      <c r="C104" s="5" t="s">
        <v>175</v>
      </c>
      <c r="D104" s="300">
        <v>41152</v>
      </c>
      <c r="E104" s="1606"/>
    </row>
    <row r="105" spans="2:5" x14ac:dyDescent="0.2">
      <c r="B105" s="7" t="s">
        <v>111</v>
      </c>
      <c r="C105" s="5" t="s">
        <v>104</v>
      </c>
      <c r="D105" s="300">
        <v>41152</v>
      </c>
      <c r="E105" s="1606"/>
    </row>
    <row r="106" spans="2:5" x14ac:dyDescent="0.2">
      <c r="B106" s="7" t="s">
        <v>104</v>
      </c>
      <c r="C106" s="5" t="s">
        <v>141</v>
      </c>
      <c r="D106" s="300">
        <v>41152</v>
      </c>
      <c r="E106" s="1606"/>
    </row>
    <row r="107" spans="2:5" x14ac:dyDescent="0.2">
      <c r="B107" s="7" t="s">
        <v>112</v>
      </c>
      <c r="C107" s="5" t="s">
        <v>108</v>
      </c>
      <c r="D107" s="300">
        <v>41152</v>
      </c>
      <c r="E107" s="1606"/>
    </row>
    <row r="108" spans="2:5" x14ac:dyDescent="0.2">
      <c r="B108" s="7" t="s">
        <v>103</v>
      </c>
      <c r="C108" s="5" t="s">
        <v>111</v>
      </c>
      <c r="D108" s="300">
        <v>41152</v>
      </c>
      <c r="E108" s="1606"/>
    </row>
    <row r="109" spans="2:5" x14ac:dyDescent="0.2">
      <c r="B109" s="7" t="s">
        <v>104</v>
      </c>
      <c r="C109" s="5" t="s">
        <v>112</v>
      </c>
      <c r="D109" s="300">
        <v>41152</v>
      </c>
      <c r="E109" s="1606"/>
    </row>
    <row r="110" spans="2:5" x14ac:dyDescent="0.2">
      <c r="B110" s="7" t="s">
        <v>103</v>
      </c>
      <c r="C110" s="5" t="s">
        <v>179</v>
      </c>
      <c r="D110" s="300">
        <v>41152</v>
      </c>
      <c r="E110" s="1606"/>
    </row>
    <row r="111" spans="2:5" x14ac:dyDescent="0.2">
      <c r="B111" s="7" t="s">
        <v>104</v>
      </c>
      <c r="C111" s="5" t="s">
        <v>102</v>
      </c>
      <c r="D111" s="300">
        <v>41180</v>
      </c>
      <c r="E111" s="1606"/>
    </row>
    <row r="112" spans="2:5" x14ac:dyDescent="0.2">
      <c r="B112" s="7" t="s">
        <v>144</v>
      </c>
      <c r="C112" s="5" t="s">
        <v>103</v>
      </c>
      <c r="D112" s="300">
        <v>41180</v>
      </c>
      <c r="E112" s="1606"/>
    </row>
    <row r="113" spans="2:5" x14ac:dyDescent="0.2">
      <c r="B113" s="7" t="s">
        <v>115</v>
      </c>
      <c r="C113" s="5" t="s">
        <v>121</v>
      </c>
      <c r="D113" s="300">
        <v>41180</v>
      </c>
      <c r="E113" s="1606"/>
    </row>
    <row r="114" spans="2:5" x14ac:dyDescent="0.2">
      <c r="B114" s="7" t="s">
        <v>104</v>
      </c>
      <c r="C114" s="5" t="s">
        <v>235</v>
      </c>
      <c r="D114" s="300">
        <v>41180</v>
      </c>
      <c r="E114" s="1606"/>
    </row>
    <row r="115" spans="2:5" x14ac:dyDescent="0.2">
      <c r="B115" s="7" t="s">
        <v>143</v>
      </c>
      <c r="C115" s="5" t="s">
        <v>107</v>
      </c>
      <c r="D115" s="300">
        <v>41180</v>
      </c>
      <c r="E115" s="1606"/>
    </row>
    <row r="116" spans="2:5" x14ac:dyDescent="0.2">
      <c r="B116" s="7" t="s">
        <v>115</v>
      </c>
      <c r="C116" s="5" t="s">
        <v>111</v>
      </c>
      <c r="D116" s="300">
        <v>41180</v>
      </c>
      <c r="E116" s="1606"/>
    </row>
    <row r="117" spans="2:5" x14ac:dyDescent="0.2">
      <c r="B117" s="7" t="s">
        <v>102</v>
      </c>
      <c r="C117" s="5" t="s">
        <v>144</v>
      </c>
      <c r="D117" s="300">
        <v>41180</v>
      </c>
      <c r="E117" s="1606"/>
    </row>
    <row r="118" spans="2:5" x14ac:dyDescent="0.2">
      <c r="B118" s="7" t="s">
        <v>144</v>
      </c>
      <c r="C118" s="5" t="s">
        <v>112</v>
      </c>
      <c r="D118" s="300">
        <v>41180</v>
      </c>
      <c r="E118" s="1606"/>
    </row>
    <row r="119" spans="2:5" x14ac:dyDescent="0.2">
      <c r="B119" s="7" t="s">
        <v>144</v>
      </c>
      <c r="C119" s="5" t="s">
        <v>143</v>
      </c>
      <c r="D119" s="300">
        <v>41180</v>
      </c>
      <c r="E119" s="1606"/>
    </row>
    <row r="120" spans="2:5" x14ac:dyDescent="0.2">
      <c r="B120" s="7" t="s">
        <v>102</v>
      </c>
      <c r="C120" s="5" t="s">
        <v>115</v>
      </c>
      <c r="D120" s="300">
        <v>41180</v>
      </c>
      <c r="E120" s="1606"/>
    </row>
    <row r="121" spans="2:5" x14ac:dyDescent="0.2">
      <c r="B121" s="7" t="s">
        <v>104</v>
      </c>
      <c r="C121" s="5" t="s">
        <v>179</v>
      </c>
      <c r="D121" s="300">
        <v>41180</v>
      </c>
      <c r="E121" s="1606"/>
    </row>
    <row r="122" spans="2:5" x14ac:dyDescent="0.2">
      <c r="B122" s="7" t="s">
        <v>106</v>
      </c>
      <c r="C122" s="5" t="s">
        <v>104</v>
      </c>
      <c r="D122" s="300">
        <v>41208</v>
      </c>
      <c r="E122" s="1606"/>
    </row>
    <row r="123" spans="2:5" x14ac:dyDescent="0.2">
      <c r="B123" s="7" t="s">
        <v>106</v>
      </c>
      <c r="C123" s="5" t="s">
        <v>103</v>
      </c>
      <c r="D123" s="300">
        <v>41208</v>
      </c>
      <c r="E123" s="1606"/>
    </row>
    <row r="124" spans="2:5" x14ac:dyDescent="0.2">
      <c r="B124" s="7" t="s">
        <v>106</v>
      </c>
      <c r="C124" s="5" t="s">
        <v>235</v>
      </c>
      <c r="D124" s="300">
        <v>41208</v>
      </c>
      <c r="E124" s="1606"/>
    </row>
    <row r="125" spans="2:5" x14ac:dyDescent="0.2">
      <c r="B125" s="7" t="s">
        <v>106</v>
      </c>
      <c r="C125" s="5" t="s">
        <v>108</v>
      </c>
      <c r="D125" s="300">
        <v>41208</v>
      </c>
      <c r="E125" s="1606"/>
    </row>
    <row r="126" spans="2:5" x14ac:dyDescent="0.2">
      <c r="B126" s="7" t="s">
        <v>143</v>
      </c>
      <c r="C126" s="5" t="s">
        <v>145</v>
      </c>
      <c r="D126" s="300">
        <v>41208</v>
      </c>
      <c r="E126" s="1606"/>
    </row>
    <row r="127" spans="2:5" x14ac:dyDescent="0.2">
      <c r="B127" s="7" t="s">
        <v>106</v>
      </c>
      <c r="C127" s="5" t="s">
        <v>111</v>
      </c>
      <c r="D127" s="300">
        <v>41208</v>
      </c>
      <c r="E127" s="1606"/>
    </row>
    <row r="128" spans="2:5" x14ac:dyDescent="0.2">
      <c r="B128" s="7" t="s">
        <v>103</v>
      </c>
      <c r="C128" s="5" t="s">
        <v>143</v>
      </c>
      <c r="D128" s="300">
        <v>41208</v>
      </c>
      <c r="E128" s="1606"/>
    </row>
    <row r="129" spans="2:5" x14ac:dyDescent="0.2">
      <c r="B129" s="7" t="s">
        <v>117</v>
      </c>
      <c r="C129" s="5" t="s">
        <v>104</v>
      </c>
      <c r="D129" s="300">
        <v>41250</v>
      </c>
      <c r="E129" s="1606"/>
    </row>
    <row r="130" spans="2:5" x14ac:dyDescent="0.2">
      <c r="B130" s="7" t="s">
        <v>108</v>
      </c>
      <c r="C130" s="5" t="s">
        <v>103</v>
      </c>
      <c r="D130" s="300">
        <v>41250</v>
      </c>
      <c r="E130" s="1606"/>
    </row>
    <row r="131" spans="2:5" x14ac:dyDescent="0.2">
      <c r="B131" s="7" t="s">
        <v>108</v>
      </c>
      <c r="C131" s="5" t="s">
        <v>106</v>
      </c>
      <c r="D131" s="300">
        <v>41250</v>
      </c>
      <c r="E131" s="1606"/>
    </row>
    <row r="132" spans="2:5" x14ac:dyDescent="0.2">
      <c r="B132" s="7" t="s">
        <v>106</v>
      </c>
      <c r="C132" s="5" t="s">
        <v>235</v>
      </c>
      <c r="D132" s="300">
        <v>41250</v>
      </c>
      <c r="E132" s="1606"/>
    </row>
    <row r="133" spans="2:5" x14ac:dyDescent="0.2">
      <c r="B133" s="7" t="s">
        <v>115</v>
      </c>
      <c r="C133" s="5" t="s">
        <v>108</v>
      </c>
      <c r="D133" s="302">
        <v>41250</v>
      </c>
      <c r="E133" s="1606"/>
    </row>
    <row r="134" spans="2:5" x14ac:dyDescent="0.2">
      <c r="B134" s="7" t="s">
        <v>103</v>
      </c>
      <c r="C134" s="5" t="s">
        <v>144</v>
      </c>
      <c r="D134" s="300">
        <v>41250</v>
      </c>
      <c r="E134" s="1606"/>
    </row>
    <row r="135" spans="2:5" x14ac:dyDescent="0.2">
      <c r="B135" s="7" t="s">
        <v>106</v>
      </c>
      <c r="C135" s="5" t="s">
        <v>143</v>
      </c>
      <c r="D135" s="300">
        <v>41250</v>
      </c>
      <c r="E135" s="1606"/>
    </row>
    <row r="136" spans="2:5" x14ac:dyDescent="0.2">
      <c r="B136" s="7" t="s">
        <v>108</v>
      </c>
      <c r="C136" s="5" t="s">
        <v>114</v>
      </c>
      <c r="D136" s="300">
        <v>41250</v>
      </c>
      <c r="E136" s="1606"/>
    </row>
    <row r="137" spans="2:5" x14ac:dyDescent="0.2">
      <c r="B137" s="7" t="s">
        <v>106</v>
      </c>
      <c r="C137" s="5" t="s">
        <v>179</v>
      </c>
      <c r="D137" s="300">
        <v>41250</v>
      </c>
      <c r="E137" s="1606"/>
    </row>
    <row r="138" spans="2:5" x14ac:dyDescent="0.2">
      <c r="B138" s="7" t="s">
        <v>106</v>
      </c>
      <c r="C138" s="5" t="s">
        <v>116</v>
      </c>
      <c r="D138" s="300">
        <v>41250</v>
      </c>
      <c r="E138" s="1606"/>
    </row>
    <row r="139" spans="2:5" x14ac:dyDescent="0.2">
      <c r="B139" s="7" t="s">
        <v>106</v>
      </c>
      <c r="C139" s="5" t="s">
        <v>117</v>
      </c>
      <c r="D139" s="300">
        <v>41250</v>
      </c>
      <c r="E139" s="1606"/>
    </row>
    <row r="140" spans="2:5" x14ac:dyDescent="0.2">
      <c r="B140" s="7" t="s">
        <v>103</v>
      </c>
      <c r="C140" s="5" t="s">
        <v>104</v>
      </c>
      <c r="D140" s="300">
        <v>41271</v>
      </c>
      <c r="E140" s="1606"/>
    </row>
    <row r="141" spans="2:5" x14ac:dyDescent="0.2">
      <c r="B141" s="7" t="s">
        <v>145</v>
      </c>
      <c r="C141" s="5" t="s">
        <v>103</v>
      </c>
      <c r="D141" s="300">
        <v>41271</v>
      </c>
      <c r="E141" s="1606"/>
    </row>
    <row r="142" spans="2:5" x14ac:dyDescent="0.2">
      <c r="B142" s="7" t="s">
        <v>167</v>
      </c>
      <c r="C142" s="5" t="s">
        <v>235</v>
      </c>
      <c r="D142" s="300">
        <v>41271</v>
      </c>
      <c r="E142" s="1606"/>
    </row>
    <row r="143" spans="2:5" x14ac:dyDescent="0.2">
      <c r="B143" s="7" t="s">
        <v>144</v>
      </c>
      <c r="C143" s="5" t="s">
        <v>107</v>
      </c>
      <c r="D143" s="300">
        <v>41271</v>
      </c>
      <c r="E143" s="1606"/>
    </row>
    <row r="144" spans="2:5" x14ac:dyDescent="0.2">
      <c r="B144" s="7" t="s">
        <v>107</v>
      </c>
      <c r="C144" s="5" t="s">
        <v>108</v>
      </c>
      <c r="D144" s="302">
        <v>41271</v>
      </c>
      <c r="E144" s="1606"/>
    </row>
    <row r="145" spans="2:5" x14ac:dyDescent="0.2">
      <c r="B145" s="7" t="s">
        <v>167</v>
      </c>
      <c r="C145" s="5" t="s">
        <v>145</v>
      </c>
      <c r="D145" s="300">
        <v>41271</v>
      </c>
      <c r="E145" s="1606"/>
    </row>
    <row r="146" spans="2:5" x14ac:dyDescent="0.2">
      <c r="B146" s="7" t="s">
        <v>145</v>
      </c>
      <c r="C146" s="5" t="s">
        <v>144</v>
      </c>
      <c r="D146" s="300">
        <v>41271</v>
      </c>
      <c r="E146" s="1606"/>
    </row>
    <row r="147" spans="2:5" x14ac:dyDescent="0.2">
      <c r="B147" s="7" t="s">
        <v>145</v>
      </c>
      <c r="C147" s="5" t="s">
        <v>143</v>
      </c>
      <c r="D147" s="300">
        <v>41271</v>
      </c>
      <c r="E147" s="1606"/>
    </row>
    <row r="148" spans="2:5" x14ac:dyDescent="0.2">
      <c r="B148" s="7" t="s">
        <v>167</v>
      </c>
      <c r="C148" s="5" t="s">
        <v>179</v>
      </c>
      <c r="D148" s="300">
        <v>41271</v>
      </c>
      <c r="E148" s="1606"/>
    </row>
    <row r="149" spans="2:5" x14ac:dyDescent="0.2">
      <c r="B149" s="7" t="s">
        <v>102</v>
      </c>
      <c r="C149" s="5" t="s">
        <v>104</v>
      </c>
      <c r="D149" s="300">
        <v>41278</v>
      </c>
      <c r="E149" s="1606"/>
    </row>
    <row r="150" spans="2:5" x14ac:dyDescent="0.2">
      <c r="B150" s="7" t="s">
        <v>102</v>
      </c>
      <c r="C150" s="5" t="s">
        <v>103</v>
      </c>
      <c r="D150" s="300">
        <v>41278</v>
      </c>
      <c r="E150" s="1606"/>
    </row>
    <row r="151" spans="2:5" x14ac:dyDescent="0.2">
      <c r="B151" s="7" t="s">
        <v>118</v>
      </c>
      <c r="C151" s="5" t="s">
        <v>121</v>
      </c>
      <c r="D151" s="300">
        <v>41278</v>
      </c>
      <c r="E151" s="1606"/>
    </row>
    <row r="152" spans="2:5" x14ac:dyDescent="0.2">
      <c r="B152" s="7" t="s">
        <v>121</v>
      </c>
      <c r="C152" s="5" t="s">
        <v>235</v>
      </c>
      <c r="D152" s="300">
        <v>41278</v>
      </c>
      <c r="E152" s="1606"/>
    </row>
    <row r="153" spans="2:5" x14ac:dyDescent="0.2">
      <c r="B153" s="7" t="s">
        <v>102</v>
      </c>
      <c r="C153" s="5" t="s">
        <v>108</v>
      </c>
      <c r="D153" s="300">
        <v>41278</v>
      </c>
      <c r="E153" s="1606"/>
    </row>
    <row r="154" spans="2:5" x14ac:dyDescent="0.2">
      <c r="B154" s="7" t="s">
        <v>118</v>
      </c>
      <c r="C154" s="5" t="s">
        <v>114</v>
      </c>
      <c r="D154" s="300">
        <v>41278</v>
      </c>
      <c r="E154" s="1606"/>
    </row>
    <row r="155" spans="2:5" x14ac:dyDescent="0.2">
      <c r="B155" s="7" t="s">
        <v>102</v>
      </c>
      <c r="C155" s="5" t="s">
        <v>115</v>
      </c>
      <c r="D155" s="300">
        <v>41278</v>
      </c>
      <c r="E155" s="1606"/>
    </row>
    <row r="156" spans="2:5" x14ac:dyDescent="0.2">
      <c r="B156" s="7" t="s">
        <v>118</v>
      </c>
      <c r="C156" s="5" t="s">
        <v>179</v>
      </c>
      <c r="D156" s="300">
        <v>41278</v>
      </c>
      <c r="E156" s="1606"/>
    </row>
    <row r="157" spans="2:5" x14ac:dyDescent="0.2">
      <c r="B157" s="7" t="s">
        <v>115</v>
      </c>
      <c r="C157" s="5" t="s">
        <v>118</v>
      </c>
      <c r="D157" s="300">
        <v>41278</v>
      </c>
      <c r="E157" s="1606"/>
    </row>
    <row r="158" spans="2:5" x14ac:dyDescent="0.2">
      <c r="B158" s="7" t="s">
        <v>179</v>
      </c>
      <c r="C158" s="5" t="s">
        <v>169</v>
      </c>
      <c r="D158" s="300">
        <v>41306</v>
      </c>
      <c r="E158" s="1606"/>
    </row>
    <row r="159" spans="2:5" x14ac:dyDescent="0.2">
      <c r="B159" s="7" t="s">
        <v>114</v>
      </c>
      <c r="C159" s="5" t="s">
        <v>104</v>
      </c>
      <c r="D159" s="300">
        <v>41306</v>
      </c>
      <c r="E159" s="1606"/>
    </row>
    <row r="160" spans="2:5" x14ac:dyDescent="0.2">
      <c r="B160" s="7" t="s">
        <v>235</v>
      </c>
      <c r="C160" s="5" t="s">
        <v>103</v>
      </c>
      <c r="D160" s="300">
        <v>41306</v>
      </c>
      <c r="E160" s="1606"/>
    </row>
    <row r="161" spans="2:5" x14ac:dyDescent="0.2">
      <c r="B161" s="7" t="s">
        <v>179</v>
      </c>
      <c r="C161" s="5" t="s">
        <v>235</v>
      </c>
      <c r="D161" s="300">
        <v>41306</v>
      </c>
      <c r="E161" s="1606"/>
    </row>
    <row r="162" spans="2:5" x14ac:dyDescent="0.2">
      <c r="B162" s="7" t="s">
        <v>235</v>
      </c>
      <c r="C162" s="5" t="s">
        <v>108</v>
      </c>
      <c r="D162" s="300">
        <v>41306</v>
      </c>
      <c r="E162" s="1606"/>
    </row>
    <row r="163" spans="2:5" x14ac:dyDescent="0.2">
      <c r="B163" s="7" t="s">
        <v>179</v>
      </c>
      <c r="C163" s="5" t="s">
        <v>114</v>
      </c>
      <c r="D163" s="300">
        <v>41306</v>
      </c>
      <c r="E163" s="1606"/>
    </row>
    <row r="164" spans="2:5" x14ac:dyDescent="0.2">
      <c r="B164" s="7" t="s">
        <v>169</v>
      </c>
      <c r="C164" s="5" t="s">
        <v>116</v>
      </c>
      <c r="D164" s="300">
        <v>41306</v>
      </c>
      <c r="E164" s="1606"/>
    </row>
    <row r="165" spans="2:5" x14ac:dyDescent="0.2">
      <c r="B165" s="7" t="s">
        <v>115</v>
      </c>
      <c r="C165" s="7" t="s">
        <v>102</v>
      </c>
      <c r="D165" s="300">
        <v>41334</v>
      </c>
      <c r="E165" s="1606"/>
    </row>
    <row r="166" spans="2:5" x14ac:dyDescent="0.2">
      <c r="B166" s="7" t="s">
        <v>115</v>
      </c>
      <c r="C166" s="7" t="s">
        <v>104</v>
      </c>
      <c r="D166" s="300">
        <v>41334</v>
      </c>
      <c r="E166" s="1606"/>
    </row>
    <row r="167" spans="2:5" x14ac:dyDescent="0.2">
      <c r="B167" s="7" t="s">
        <v>115</v>
      </c>
      <c r="C167" s="7" t="s">
        <v>103</v>
      </c>
      <c r="D167" s="300">
        <v>41334</v>
      </c>
      <c r="E167" s="1606"/>
    </row>
    <row r="168" spans="2:5" x14ac:dyDescent="0.2">
      <c r="B168" s="7" t="s">
        <v>115</v>
      </c>
      <c r="C168" s="7" t="s">
        <v>235</v>
      </c>
      <c r="D168" s="300">
        <v>41334</v>
      </c>
      <c r="E168" s="1606"/>
    </row>
    <row r="169" spans="2:5" x14ac:dyDescent="0.2">
      <c r="B169" s="7" t="s">
        <v>104</v>
      </c>
      <c r="C169" s="7" t="s">
        <v>145</v>
      </c>
      <c r="D169" s="300">
        <v>41334</v>
      </c>
      <c r="E169" s="1606"/>
    </row>
    <row r="170" spans="2:5" x14ac:dyDescent="0.2">
      <c r="B170" s="7" t="s">
        <v>115</v>
      </c>
      <c r="C170" s="7" t="s">
        <v>170</v>
      </c>
      <c r="D170" s="300">
        <v>41334</v>
      </c>
      <c r="E170" s="1606"/>
    </row>
    <row r="171" spans="2:5" x14ac:dyDescent="0.2">
      <c r="B171" s="7" t="s">
        <v>115</v>
      </c>
      <c r="C171" s="7" t="s">
        <v>111</v>
      </c>
      <c r="D171" s="300">
        <v>41334</v>
      </c>
      <c r="E171" s="1606"/>
    </row>
    <row r="172" spans="2:5" x14ac:dyDescent="0.2">
      <c r="B172" s="7" t="s">
        <v>102</v>
      </c>
      <c r="C172" s="5" t="s">
        <v>143</v>
      </c>
      <c r="D172" s="300">
        <v>41334</v>
      </c>
      <c r="E172" s="1606"/>
    </row>
    <row r="173" spans="2:5" x14ac:dyDescent="0.2">
      <c r="B173" s="7" t="s">
        <v>115</v>
      </c>
      <c r="C173" s="7" t="s">
        <v>114</v>
      </c>
      <c r="D173" s="300">
        <v>41334</v>
      </c>
      <c r="E173" s="1606"/>
    </row>
    <row r="174" spans="2:5" x14ac:dyDescent="0.2">
      <c r="B174" s="7" t="s">
        <v>170</v>
      </c>
      <c r="C174" s="5" t="s">
        <v>179</v>
      </c>
      <c r="D174" s="300">
        <v>41334</v>
      </c>
      <c r="E174" s="1606"/>
    </row>
    <row r="175" spans="2:5" x14ac:dyDescent="0.2">
      <c r="B175" s="7" t="s">
        <v>235</v>
      </c>
      <c r="C175" s="7" t="s">
        <v>178</v>
      </c>
      <c r="D175" s="300">
        <v>41348</v>
      </c>
      <c r="E175" s="1606"/>
    </row>
    <row r="176" spans="2:5" x14ac:dyDescent="0.2">
      <c r="B176" s="7" t="s">
        <v>179</v>
      </c>
      <c r="C176" s="7" t="s">
        <v>112</v>
      </c>
      <c r="D176" s="300">
        <v>41348</v>
      </c>
      <c r="E176" s="1606"/>
    </row>
    <row r="177" spans="2:5" x14ac:dyDescent="0.2">
      <c r="B177" s="7" t="s">
        <v>145</v>
      </c>
      <c r="C177" s="7" t="s">
        <v>103</v>
      </c>
      <c r="D177" s="300">
        <v>41348</v>
      </c>
      <c r="E177" s="1606"/>
    </row>
    <row r="178" spans="2:5" x14ac:dyDescent="0.2">
      <c r="B178" s="7" t="s">
        <v>179</v>
      </c>
      <c r="C178" s="7" t="s">
        <v>104</v>
      </c>
      <c r="D178" s="300">
        <v>41348</v>
      </c>
      <c r="E178" s="1606"/>
    </row>
    <row r="179" spans="2:5" x14ac:dyDescent="0.2">
      <c r="B179" s="7" t="s">
        <v>145</v>
      </c>
      <c r="C179" s="7" t="s">
        <v>108</v>
      </c>
      <c r="D179" s="300">
        <v>41348</v>
      </c>
      <c r="E179" s="1606"/>
    </row>
    <row r="180" spans="2:5" x14ac:dyDescent="0.2">
      <c r="B180" s="7" t="s">
        <v>118</v>
      </c>
      <c r="C180" s="7" t="s">
        <v>235</v>
      </c>
      <c r="D180" s="300">
        <v>41348</v>
      </c>
      <c r="E180" s="1606"/>
    </row>
    <row r="181" spans="2:5" x14ac:dyDescent="0.2">
      <c r="B181" s="7" t="s">
        <v>118</v>
      </c>
      <c r="C181" s="7" t="s">
        <v>114</v>
      </c>
      <c r="D181" s="300">
        <v>41348</v>
      </c>
      <c r="E181" s="1606"/>
    </row>
    <row r="182" spans="2:5" x14ac:dyDescent="0.2">
      <c r="B182" s="7" t="s">
        <v>118</v>
      </c>
      <c r="C182" s="7" t="s">
        <v>145</v>
      </c>
      <c r="D182" s="300">
        <v>41348</v>
      </c>
      <c r="E182" s="1606"/>
    </row>
    <row r="183" spans="2:5" x14ac:dyDescent="0.2">
      <c r="B183" s="7" t="s">
        <v>118</v>
      </c>
      <c r="C183" s="7" t="s">
        <v>179</v>
      </c>
      <c r="D183" s="300">
        <v>41348</v>
      </c>
      <c r="E183" s="1606"/>
    </row>
    <row r="184" spans="2:5" x14ac:dyDescent="0.2">
      <c r="B184" s="7" t="s">
        <v>118</v>
      </c>
      <c r="C184" s="7" t="s">
        <v>111</v>
      </c>
      <c r="D184" s="300">
        <v>41348</v>
      </c>
      <c r="E184" s="1606"/>
    </row>
    <row r="185" spans="2:5" x14ac:dyDescent="0.2">
      <c r="B185" s="7" t="s">
        <v>145</v>
      </c>
      <c r="C185" s="7" t="s">
        <v>104</v>
      </c>
      <c r="D185" s="300">
        <v>41362</v>
      </c>
      <c r="E185" s="1606"/>
    </row>
    <row r="186" spans="2:5" x14ac:dyDescent="0.2">
      <c r="B186" s="7" t="s">
        <v>112</v>
      </c>
      <c r="C186" s="7" t="s">
        <v>108</v>
      </c>
      <c r="D186" s="300">
        <v>41362</v>
      </c>
      <c r="E186" s="1606"/>
    </row>
    <row r="187" spans="2:5" x14ac:dyDescent="0.2">
      <c r="B187" s="7" t="s">
        <v>170</v>
      </c>
      <c r="C187" s="7" t="s">
        <v>181</v>
      </c>
      <c r="D187" s="300">
        <v>41362</v>
      </c>
      <c r="E187" s="1606"/>
    </row>
    <row r="188" spans="2:5" x14ac:dyDescent="0.2">
      <c r="B188" s="7" t="s">
        <v>143</v>
      </c>
      <c r="C188" s="7" t="s">
        <v>141</v>
      </c>
      <c r="D188" s="300">
        <v>41362</v>
      </c>
      <c r="E188" s="1606"/>
    </row>
    <row r="189" spans="2:5" x14ac:dyDescent="0.2">
      <c r="B189" s="7" t="s">
        <v>114</v>
      </c>
      <c r="C189" s="7" t="s">
        <v>115</v>
      </c>
      <c r="D189" s="300">
        <v>41362</v>
      </c>
      <c r="E189" s="1606"/>
    </row>
    <row r="190" spans="2:5" x14ac:dyDescent="0.2">
      <c r="B190" s="7" t="s">
        <v>114</v>
      </c>
      <c r="C190" s="7" t="s">
        <v>170</v>
      </c>
      <c r="D190" s="300">
        <v>41362</v>
      </c>
      <c r="E190" s="1606"/>
    </row>
    <row r="191" spans="2:5" x14ac:dyDescent="0.2">
      <c r="B191" s="7" t="s">
        <v>143</v>
      </c>
      <c r="C191" s="7" t="s">
        <v>104</v>
      </c>
      <c r="D191" s="300">
        <v>41362</v>
      </c>
      <c r="E191" s="1606"/>
    </row>
    <row r="192" spans="2:5" x14ac:dyDescent="0.2">
      <c r="B192" s="7" t="s">
        <v>116</v>
      </c>
      <c r="C192" s="7" t="s">
        <v>103</v>
      </c>
      <c r="D192" s="300">
        <v>41362</v>
      </c>
      <c r="E192" s="1606"/>
    </row>
    <row r="193" spans="2:5" x14ac:dyDescent="0.2">
      <c r="B193" s="7" t="s">
        <v>143</v>
      </c>
      <c r="C193" s="7" t="s">
        <v>111</v>
      </c>
      <c r="D193" s="300">
        <v>41362</v>
      </c>
      <c r="E193" s="1606"/>
    </row>
    <row r="194" spans="2:5" x14ac:dyDescent="0.2">
      <c r="B194" s="7" t="s">
        <v>116</v>
      </c>
      <c r="C194" s="7" t="s">
        <v>235</v>
      </c>
      <c r="D194" s="300">
        <v>41362</v>
      </c>
      <c r="E194" s="1606"/>
    </row>
    <row r="195" spans="2:5" x14ac:dyDescent="0.2">
      <c r="B195" s="7" t="s">
        <v>116</v>
      </c>
      <c r="C195" s="7" t="s">
        <v>143</v>
      </c>
      <c r="D195" s="300">
        <v>41362</v>
      </c>
      <c r="E195" s="1606"/>
    </row>
    <row r="196" spans="2:5" x14ac:dyDescent="0.2">
      <c r="B196" s="7" t="s">
        <v>114</v>
      </c>
      <c r="C196" s="7" t="s">
        <v>112</v>
      </c>
      <c r="D196" s="300">
        <v>41362</v>
      </c>
      <c r="E196" s="1606"/>
    </row>
    <row r="197" spans="2:5" x14ac:dyDescent="0.2">
      <c r="B197" s="7" t="s">
        <v>116</v>
      </c>
      <c r="C197" s="7" t="s">
        <v>114</v>
      </c>
      <c r="D197" s="300">
        <v>41362</v>
      </c>
      <c r="E197" s="1606"/>
    </row>
    <row r="198" spans="2:5" x14ac:dyDescent="0.2">
      <c r="B198" s="7" t="s">
        <v>145</v>
      </c>
      <c r="C198" s="7" t="s">
        <v>109</v>
      </c>
      <c r="D198" s="300">
        <v>41397</v>
      </c>
      <c r="E198" s="1606"/>
    </row>
    <row r="199" spans="2:5" x14ac:dyDescent="0.2">
      <c r="B199" s="7" t="s">
        <v>103</v>
      </c>
      <c r="C199" s="7" t="s">
        <v>108</v>
      </c>
      <c r="D199" s="300">
        <v>41397</v>
      </c>
      <c r="E199" s="1606"/>
    </row>
    <row r="200" spans="2:5" x14ac:dyDescent="0.2">
      <c r="B200" s="7" t="s">
        <v>106</v>
      </c>
      <c r="C200" s="7" t="s">
        <v>169</v>
      </c>
      <c r="D200" s="300">
        <v>41397</v>
      </c>
      <c r="E200" s="1606"/>
    </row>
    <row r="201" spans="2:5" x14ac:dyDescent="0.2">
      <c r="B201" s="7" t="s">
        <v>191</v>
      </c>
      <c r="C201" s="7" t="s">
        <v>181</v>
      </c>
      <c r="D201" s="300">
        <v>41397</v>
      </c>
      <c r="E201" s="1606"/>
    </row>
    <row r="202" spans="2:5" x14ac:dyDescent="0.2">
      <c r="B202" s="7" t="s">
        <v>193</v>
      </c>
      <c r="C202" s="7" t="s">
        <v>194</v>
      </c>
      <c r="D202" s="300">
        <v>41397</v>
      </c>
      <c r="E202" s="1606"/>
    </row>
    <row r="203" spans="2:5" x14ac:dyDescent="0.2">
      <c r="B203" s="7" t="s">
        <v>106</v>
      </c>
      <c r="C203" s="7" t="s">
        <v>103</v>
      </c>
      <c r="D203" s="300">
        <v>41397</v>
      </c>
      <c r="E203" s="1606"/>
    </row>
    <row r="204" spans="2:5" x14ac:dyDescent="0.2">
      <c r="B204" s="7" t="s">
        <v>104</v>
      </c>
      <c r="C204" s="7" t="s">
        <v>235</v>
      </c>
      <c r="D204" s="300">
        <v>41397</v>
      </c>
      <c r="E204" s="1606"/>
    </row>
    <row r="205" spans="2:5" x14ac:dyDescent="0.2">
      <c r="B205" s="7" t="s">
        <v>107</v>
      </c>
      <c r="C205" s="7" t="s">
        <v>192</v>
      </c>
      <c r="D205" s="300">
        <v>41397</v>
      </c>
      <c r="E205" s="1606"/>
    </row>
    <row r="206" spans="2:5" x14ac:dyDescent="0.2">
      <c r="B206" s="7" t="s">
        <v>111</v>
      </c>
      <c r="C206" s="7" t="s">
        <v>179</v>
      </c>
      <c r="D206" s="300">
        <v>41397</v>
      </c>
      <c r="E206" s="1606"/>
    </row>
    <row r="207" spans="2:5" x14ac:dyDescent="0.2">
      <c r="B207" s="7" t="s">
        <v>145</v>
      </c>
      <c r="C207" s="7" t="s">
        <v>116</v>
      </c>
      <c r="D207" s="300">
        <v>41397</v>
      </c>
      <c r="E207" s="1606"/>
    </row>
    <row r="208" spans="2:5" x14ac:dyDescent="0.2">
      <c r="B208" s="7" t="s">
        <v>145</v>
      </c>
      <c r="C208" s="7" t="s">
        <v>193</v>
      </c>
      <c r="D208" s="300">
        <v>41397</v>
      </c>
      <c r="E208" s="1606"/>
    </row>
    <row r="209" spans="2:5" x14ac:dyDescent="0.2">
      <c r="B209" s="7" t="s">
        <v>145</v>
      </c>
      <c r="C209" s="7" t="s">
        <v>191</v>
      </c>
      <c r="D209" s="300">
        <v>41397</v>
      </c>
      <c r="E209" s="1606"/>
    </row>
    <row r="210" spans="2:5" x14ac:dyDescent="0.2">
      <c r="B210" s="7" t="s">
        <v>106</v>
      </c>
      <c r="C210" s="7" t="s">
        <v>111</v>
      </c>
      <c r="D210" s="300">
        <v>41397</v>
      </c>
      <c r="E210" s="1606"/>
    </row>
    <row r="211" spans="2:5" x14ac:dyDescent="0.2">
      <c r="B211" s="7" t="s">
        <v>145</v>
      </c>
      <c r="C211" s="7" t="s">
        <v>104</v>
      </c>
      <c r="D211" s="300">
        <v>41397</v>
      </c>
      <c r="E211" s="1606"/>
    </row>
    <row r="212" spans="2:5" x14ac:dyDescent="0.2">
      <c r="B212" s="7" t="s">
        <v>145</v>
      </c>
      <c r="C212" s="7" t="s">
        <v>107</v>
      </c>
      <c r="D212" s="300">
        <v>41397</v>
      </c>
      <c r="E212" s="1606"/>
    </row>
    <row r="213" spans="2:5" x14ac:dyDescent="0.2">
      <c r="B213" s="7" t="s">
        <v>145</v>
      </c>
      <c r="C213" s="7" t="s">
        <v>106</v>
      </c>
      <c r="D213" s="300">
        <v>41397</v>
      </c>
      <c r="E213" s="1606"/>
    </row>
    <row r="214" spans="2:5" x14ac:dyDescent="0.2">
      <c r="B214" s="7" t="s">
        <v>111</v>
      </c>
      <c r="C214" s="7" t="s">
        <v>195</v>
      </c>
      <c r="D214" s="300">
        <v>41432</v>
      </c>
      <c r="E214" s="1606"/>
    </row>
    <row r="215" spans="2:5" x14ac:dyDescent="0.2">
      <c r="B215" s="7" t="s">
        <v>103</v>
      </c>
      <c r="C215" s="7" t="s">
        <v>104</v>
      </c>
      <c r="D215" s="300">
        <v>41432</v>
      </c>
      <c r="E215" s="1606"/>
    </row>
    <row r="216" spans="2:5" x14ac:dyDescent="0.2">
      <c r="B216" s="7" t="s">
        <v>111</v>
      </c>
      <c r="C216" s="7" t="s">
        <v>118</v>
      </c>
      <c r="D216" s="300">
        <v>41432</v>
      </c>
      <c r="E216" s="1606"/>
    </row>
    <row r="217" spans="2:5" x14ac:dyDescent="0.2">
      <c r="B217" s="7" t="s">
        <v>141</v>
      </c>
      <c r="C217" s="7" t="s">
        <v>170</v>
      </c>
      <c r="D217" s="300">
        <v>41432</v>
      </c>
      <c r="E217" s="1606"/>
    </row>
    <row r="218" spans="2:5" x14ac:dyDescent="0.2">
      <c r="B218" s="7" t="s">
        <v>108</v>
      </c>
      <c r="C218" s="7" t="s">
        <v>196</v>
      </c>
      <c r="D218" s="300">
        <v>41432</v>
      </c>
      <c r="E218" s="1606"/>
    </row>
    <row r="219" spans="2:5" x14ac:dyDescent="0.2">
      <c r="B219" s="7" t="s">
        <v>106</v>
      </c>
      <c r="C219" s="7" t="s">
        <v>111</v>
      </c>
      <c r="D219" s="300">
        <v>41432</v>
      </c>
      <c r="E219" s="1606"/>
    </row>
    <row r="220" spans="2:5" x14ac:dyDescent="0.2">
      <c r="B220" s="7" t="s">
        <v>179</v>
      </c>
      <c r="C220" s="7" t="s">
        <v>114</v>
      </c>
      <c r="D220" s="300">
        <v>41432</v>
      </c>
      <c r="E220" s="1606"/>
    </row>
    <row r="221" spans="2:5" x14ac:dyDescent="0.2">
      <c r="B221" s="7" t="s">
        <v>179</v>
      </c>
      <c r="C221" s="7" t="s">
        <v>141</v>
      </c>
      <c r="D221" s="300">
        <v>41432</v>
      </c>
      <c r="E221" s="1606"/>
    </row>
    <row r="222" spans="2:5" x14ac:dyDescent="0.2">
      <c r="B222" s="7" t="s">
        <v>235</v>
      </c>
      <c r="C222" s="7" t="s">
        <v>115</v>
      </c>
      <c r="D222" s="300">
        <v>41432</v>
      </c>
      <c r="E222" s="1606"/>
    </row>
    <row r="223" spans="2:5" x14ac:dyDescent="0.2">
      <c r="B223" s="7" t="s">
        <v>179</v>
      </c>
      <c r="C223" s="7" t="s">
        <v>235</v>
      </c>
      <c r="D223" s="300">
        <v>41432</v>
      </c>
      <c r="E223" s="1606"/>
    </row>
    <row r="224" spans="2:5" x14ac:dyDescent="0.2">
      <c r="B224" s="7" t="s">
        <v>179</v>
      </c>
      <c r="C224" s="7" t="s">
        <v>106</v>
      </c>
      <c r="D224" s="300">
        <v>41432</v>
      </c>
      <c r="E224" s="1606"/>
    </row>
    <row r="225" spans="2:5" x14ac:dyDescent="0.2">
      <c r="B225" s="7" t="s">
        <v>179</v>
      </c>
      <c r="C225" s="7" t="s">
        <v>108</v>
      </c>
      <c r="D225" s="300">
        <v>41432</v>
      </c>
      <c r="E225" s="1606"/>
    </row>
    <row r="226" spans="2:5" ht="12" thickBot="1" x14ac:dyDescent="0.25">
      <c r="B226" s="7" t="s">
        <v>179</v>
      </c>
      <c r="C226" s="7" t="s">
        <v>103</v>
      </c>
      <c r="D226" s="300">
        <v>41432</v>
      </c>
      <c r="E226" s="1606"/>
    </row>
    <row r="227" spans="2:5" ht="12" customHeight="1" thickTop="1" x14ac:dyDescent="0.2">
      <c r="B227" s="9" t="s">
        <v>208</v>
      </c>
      <c r="C227" s="9" t="s">
        <v>207</v>
      </c>
      <c r="D227" s="303">
        <v>41516</v>
      </c>
      <c r="E227" s="1605" t="s">
        <v>236</v>
      </c>
    </row>
    <row r="228" spans="2:5" x14ac:dyDescent="0.2">
      <c r="B228" s="7" t="s">
        <v>108</v>
      </c>
      <c r="C228" s="7" t="s">
        <v>103</v>
      </c>
      <c r="D228" s="304">
        <v>41516</v>
      </c>
      <c r="E228" s="1606"/>
    </row>
    <row r="229" spans="2:5" x14ac:dyDescent="0.2">
      <c r="B229" s="7" t="s">
        <v>141</v>
      </c>
      <c r="C229" s="7" t="s">
        <v>208</v>
      </c>
      <c r="D229" s="304">
        <v>41516</v>
      </c>
      <c r="E229" s="1606"/>
    </row>
    <row r="230" spans="2:5" x14ac:dyDescent="0.2">
      <c r="B230" s="7" t="s">
        <v>179</v>
      </c>
      <c r="C230" s="7" t="s">
        <v>109</v>
      </c>
      <c r="D230" s="304">
        <v>41516</v>
      </c>
      <c r="E230" s="1606"/>
    </row>
    <row r="231" spans="2:5" x14ac:dyDescent="0.2">
      <c r="B231" s="7" t="s">
        <v>141</v>
      </c>
      <c r="C231" s="7" t="s">
        <v>104</v>
      </c>
      <c r="D231" s="304">
        <v>41516</v>
      </c>
      <c r="E231" s="1606"/>
    </row>
    <row r="232" spans="2:5" x14ac:dyDescent="0.2">
      <c r="B232" s="7" t="s">
        <v>141</v>
      </c>
      <c r="C232" s="7" t="s">
        <v>179</v>
      </c>
      <c r="D232" s="304">
        <v>41516</v>
      </c>
      <c r="E232" s="1606"/>
    </row>
    <row r="233" spans="2:5" x14ac:dyDescent="0.2">
      <c r="B233" s="7" t="s">
        <v>141</v>
      </c>
      <c r="C233" s="7" t="s">
        <v>108</v>
      </c>
      <c r="D233" s="304">
        <v>41516</v>
      </c>
      <c r="E233" s="1606"/>
    </row>
    <row r="234" spans="2:5" x14ac:dyDescent="0.2">
      <c r="B234" s="7" t="s">
        <v>108</v>
      </c>
      <c r="C234" s="7" t="s">
        <v>110</v>
      </c>
      <c r="D234" s="304">
        <v>41544</v>
      </c>
      <c r="E234" s="1606"/>
    </row>
    <row r="235" spans="2:5" x14ac:dyDescent="0.2">
      <c r="B235" s="7" t="s">
        <v>106</v>
      </c>
      <c r="C235" s="7" t="s">
        <v>179</v>
      </c>
      <c r="D235" s="304">
        <v>41544</v>
      </c>
      <c r="E235" s="1606"/>
    </row>
    <row r="236" spans="2:5" x14ac:dyDescent="0.2">
      <c r="B236" s="7" t="s">
        <v>108</v>
      </c>
      <c r="C236" s="7" t="s">
        <v>207</v>
      </c>
      <c r="D236" s="304">
        <v>41544</v>
      </c>
      <c r="E236" s="1606"/>
    </row>
    <row r="237" spans="2:5" x14ac:dyDescent="0.2">
      <c r="B237" s="7" t="s">
        <v>170</v>
      </c>
      <c r="C237" s="7" t="s">
        <v>103</v>
      </c>
      <c r="D237" s="304">
        <v>41544</v>
      </c>
      <c r="E237" s="1606"/>
    </row>
    <row r="238" spans="2:5" x14ac:dyDescent="0.2">
      <c r="B238" s="7" t="s">
        <v>117</v>
      </c>
      <c r="C238" s="7" t="s">
        <v>112</v>
      </c>
      <c r="D238" s="304">
        <v>41544</v>
      </c>
      <c r="E238" s="1606"/>
    </row>
    <row r="239" spans="2:5" x14ac:dyDescent="0.2">
      <c r="B239" s="7" t="s">
        <v>106</v>
      </c>
      <c r="C239" s="7" t="s">
        <v>141</v>
      </c>
      <c r="D239" s="304">
        <v>41544</v>
      </c>
      <c r="E239" s="1606"/>
    </row>
    <row r="240" spans="2:5" x14ac:dyDescent="0.2">
      <c r="B240" s="7" t="s">
        <v>208</v>
      </c>
      <c r="C240" s="7" t="s">
        <v>143</v>
      </c>
      <c r="D240" s="304">
        <v>41544</v>
      </c>
      <c r="E240" s="1606"/>
    </row>
    <row r="241" spans="2:5" x14ac:dyDescent="0.2">
      <c r="B241" s="7" t="s">
        <v>117</v>
      </c>
      <c r="C241" s="7" t="s">
        <v>114</v>
      </c>
      <c r="D241" s="304">
        <v>41544</v>
      </c>
      <c r="E241" s="1606"/>
    </row>
    <row r="242" spans="2:5" x14ac:dyDescent="0.2">
      <c r="B242" s="7" t="s">
        <v>106</v>
      </c>
      <c r="C242" s="7" t="s">
        <v>104</v>
      </c>
      <c r="D242" s="304">
        <v>41544</v>
      </c>
      <c r="E242" s="1606"/>
    </row>
    <row r="243" spans="2:5" x14ac:dyDescent="0.2">
      <c r="B243" s="7" t="s">
        <v>117</v>
      </c>
      <c r="C243" s="7" t="s">
        <v>170</v>
      </c>
      <c r="D243" s="304">
        <v>41544</v>
      </c>
      <c r="E243" s="1606"/>
    </row>
    <row r="244" spans="2:5" x14ac:dyDescent="0.2">
      <c r="B244" s="7" t="s">
        <v>117</v>
      </c>
      <c r="C244" s="7" t="s">
        <v>208</v>
      </c>
      <c r="D244" s="304">
        <v>41544</v>
      </c>
      <c r="E244" s="1606"/>
    </row>
    <row r="245" spans="2:5" x14ac:dyDescent="0.2">
      <c r="B245" s="7" t="s">
        <v>108</v>
      </c>
      <c r="C245" s="7" t="s">
        <v>115</v>
      </c>
      <c r="D245" s="304">
        <v>41544</v>
      </c>
      <c r="E245" s="1606"/>
    </row>
    <row r="246" spans="2:5" x14ac:dyDescent="0.2">
      <c r="B246" s="7" t="s">
        <v>106</v>
      </c>
      <c r="C246" s="7" t="s">
        <v>145</v>
      </c>
      <c r="D246" s="304">
        <v>41544</v>
      </c>
      <c r="E246" s="1606"/>
    </row>
    <row r="247" spans="2:5" x14ac:dyDescent="0.2">
      <c r="B247" s="7" t="s">
        <v>106</v>
      </c>
      <c r="C247" s="7" t="s">
        <v>117</v>
      </c>
      <c r="D247" s="304">
        <v>41544</v>
      </c>
      <c r="E247" s="1606"/>
    </row>
    <row r="248" spans="2:5" x14ac:dyDescent="0.2">
      <c r="B248" s="7" t="s">
        <v>106</v>
      </c>
      <c r="C248" s="7" t="s">
        <v>108</v>
      </c>
      <c r="D248" s="304">
        <v>41544</v>
      </c>
      <c r="E248" s="1606"/>
    </row>
    <row r="249" spans="2:5" x14ac:dyDescent="0.2">
      <c r="B249" s="7" t="s">
        <v>106</v>
      </c>
      <c r="C249" s="7" t="s">
        <v>235</v>
      </c>
      <c r="D249" s="304">
        <v>41544</v>
      </c>
      <c r="E249" s="1606"/>
    </row>
    <row r="250" spans="2:5" x14ac:dyDescent="0.2">
      <c r="B250" s="7" t="s">
        <v>114</v>
      </c>
      <c r="C250" s="7" t="s">
        <v>207</v>
      </c>
      <c r="D250" s="304">
        <v>41558</v>
      </c>
      <c r="E250" s="1606"/>
    </row>
    <row r="251" spans="2:5" x14ac:dyDescent="0.2">
      <c r="B251" s="7" t="s">
        <v>208</v>
      </c>
      <c r="C251" s="7" t="s">
        <v>111</v>
      </c>
      <c r="D251" s="304">
        <v>41558</v>
      </c>
      <c r="E251" s="1606"/>
    </row>
    <row r="252" spans="2:5" x14ac:dyDescent="0.2">
      <c r="B252" s="7" t="s">
        <v>116</v>
      </c>
      <c r="C252" s="7" t="s">
        <v>103</v>
      </c>
      <c r="D252" s="304">
        <v>41558</v>
      </c>
      <c r="E252" s="1606"/>
    </row>
    <row r="253" spans="2:5" x14ac:dyDescent="0.2">
      <c r="B253" s="7" t="s">
        <v>114</v>
      </c>
      <c r="C253" s="7" t="s">
        <v>226</v>
      </c>
      <c r="D253" s="304">
        <v>41558</v>
      </c>
      <c r="E253" s="1606"/>
    </row>
    <row r="254" spans="2:5" x14ac:dyDescent="0.2">
      <c r="B254" s="7" t="s">
        <v>104</v>
      </c>
      <c r="C254" s="7" t="s">
        <v>115</v>
      </c>
      <c r="D254" s="304">
        <v>41558</v>
      </c>
      <c r="E254" s="1606"/>
    </row>
    <row r="255" spans="2:5" x14ac:dyDescent="0.2">
      <c r="B255" s="7" t="s">
        <v>114</v>
      </c>
      <c r="C255" s="7" t="s">
        <v>141</v>
      </c>
      <c r="D255" s="304">
        <v>41558</v>
      </c>
      <c r="E255" s="1606"/>
    </row>
    <row r="256" spans="2:5" x14ac:dyDescent="0.2">
      <c r="B256" s="7" t="s">
        <v>104</v>
      </c>
      <c r="C256" s="7" t="s">
        <v>108</v>
      </c>
      <c r="D256" s="304">
        <v>41558</v>
      </c>
      <c r="E256" s="1606"/>
    </row>
    <row r="257" spans="2:13" x14ac:dyDescent="0.2">
      <c r="B257" s="7" t="s">
        <v>114</v>
      </c>
      <c r="C257" s="7" t="s">
        <v>144</v>
      </c>
      <c r="D257" s="304">
        <v>41558</v>
      </c>
      <c r="E257" s="1606"/>
    </row>
    <row r="258" spans="2:13" x14ac:dyDescent="0.2">
      <c r="B258" s="7" t="s">
        <v>104</v>
      </c>
      <c r="C258" s="7" t="s">
        <v>106</v>
      </c>
      <c r="D258" s="304">
        <v>41558</v>
      </c>
      <c r="E258" s="1606"/>
    </row>
    <row r="259" spans="2:13" x14ac:dyDescent="0.2">
      <c r="B259" s="7" t="s">
        <v>104</v>
      </c>
      <c r="C259" s="7" t="s">
        <v>208</v>
      </c>
      <c r="D259" s="304">
        <v>41558</v>
      </c>
      <c r="E259" s="1606"/>
    </row>
    <row r="260" spans="2:13" x14ac:dyDescent="0.2">
      <c r="B260" s="7" t="s">
        <v>116</v>
      </c>
      <c r="C260" s="7" t="s">
        <v>145</v>
      </c>
      <c r="D260" s="304">
        <v>41558</v>
      </c>
      <c r="E260" s="1606"/>
    </row>
    <row r="261" spans="2:13" x14ac:dyDescent="0.2">
      <c r="B261" s="7" t="s">
        <v>116</v>
      </c>
      <c r="C261" s="7" t="s">
        <v>114</v>
      </c>
      <c r="D261" s="304">
        <v>41558</v>
      </c>
      <c r="E261" s="1606"/>
    </row>
    <row r="262" spans="2:13" x14ac:dyDescent="0.2">
      <c r="B262" s="7" t="s">
        <v>116</v>
      </c>
      <c r="C262" s="7" t="s">
        <v>104</v>
      </c>
      <c r="D262" s="304">
        <v>41558</v>
      </c>
      <c r="E262" s="1606"/>
    </row>
    <row r="263" spans="2:13" x14ac:dyDescent="0.2">
      <c r="B263" s="7" t="s">
        <v>106</v>
      </c>
      <c r="C263" s="7" t="s">
        <v>103</v>
      </c>
      <c r="D263" s="304">
        <v>41572</v>
      </c>
      <c r="E263" s="1606"/>
    </row>
    <row r="264" spans="2:13" x14ac:dyDescent="0.2">
      <c r="B264" s="7" t="s">
        <v>145</v>
      </c>
      <c r="C264" s="7" t="s">
        <v>104</v>
      </c>
      <c r="D264" s="304">
        <v>41572</v>
      </c>
      <c r="E264" s="1606"/>
    </row>
    <row r="265" spans="2:13" x14ac:dyDescent="0.2">
      <c r="B265" s="7" t="s">
        <v>114</v>
      </c>
      <c r="C265" s="7" t="s">
        <v>141</v>
      </c>
      <c r="D265" s="304">
        <v>41572</v>
      </c>
      <c r="E265" s="1606"/>
    </row>
    <row r="266" spans="2:13" x14ac:dyDescent="0.2">
      <c r="B266" s="7" t="s">
        <v>106</v>
      </c>
      <c r="C266" s="7" t="s">
        <v>207</v>
      </c>
      <c r="D266" s="304">
        <v>41572</v>
      </c>
      <c r="E266" s="1606"/>
    </row>
    <row r="267" spans="2:13" x14ac:dyDescent="0.2">
      <c r="B267" s="7" t="s">
        <v>145</v>
      </c>
      <c r="C267" s="7" t="s">
        <v>108</v>
      </c>
      <c r="D267" s="304">
        <v>41572</v>
      </c>
      <c r="E267" s="1606"/>
    </row>
    <row r="268" spans="2:13" x14ac:dyDescent="0.2">
      <c r="B268" s="7" t="s">
        <v>145</v>
      </c>
      <c r="C268" s="7" t="s">
        <v>235</v>
      </c>
      <c r="D268" s="304">
        <v>41572</v>
      </c>
      <c r="E268" s="1606"/>
    </row>
    <row r="269" spans="2:13" x14ac:dyDescent="0.2">
      <c r="B269" s="7" t="s">
        <v>114</v>
      </c>
      <c r="C269" s="7" t="s">
        <v>112</v>
      </c>
      <c r="D269" s="304">
        <v>41572</v>
      </c>
      <c r="E269" s="1606"/>
    </row>
    <row r="270" spans="2:13" x14ac:dyDescent="0.2">
      <c r="B270" s="7" t="s">
        <v>145</v>
      </c>
      <c r="C270" s="7" t="s">
        <v>143</v>
      </c>
      <c r="D270" s="304">
        <v>41572</v>
      </c>
      <c r="E270" s="1606"/>
    </row>
    <row r="271" spans="2:13" x14ac:dyDescent="0.2">
      <c r="B271" s="7" t="s">
        <v>106</v>
      </c>
      <c r="C271" s="7" t="s">
        <v>114</v>
      </c>
      <c r="D271" s="304">
        <v>41572</v>
      </c>
      <c r="E271" s="1606"/>
    </row>
    <row r="272" spans="2:13" x14ac:dyDescent="0.2">
      <c r="B272" s="7" t="s">
        <v>106</v>
      </c>
      <c r="C272" s="7" t="s">
        <v>170</v>
      </c>
      <c r="D272" s="304">
        <v>41572</v>
      </c>
      <c r="E272" s="1606"/>
      <c r="M272" s="6"/>
    </row>
    <row r="273" spans="2:13" x14ac:dyDescent="0.2">
      <c r="B273" s="7" t="s">
        <v>106</v>
      </c>
      <c r="C273" s="7" t="s">
        <v>145</v>
      </c>
      <c r="D273" s="304">
        <v>41572</v>
      </c>
      <c r="E273" s="1606"/>
      <c r="M273" s="6"/>
    </row>
    <row r="274" spans="2:13" x14ac:dyDescent="0.2">
      <c r="B274" s="7" t="s">
        <v>115</v>
      </c>
      <c r="C274" s="7" t="s">
        <v>144</v>
      </c>
      <c r="D274" s="304">
        <v>41607</v>
      </c>
      <c r="E274" s="1606"/>
      <c r="M274" s="6"/>
    </row>
    <row r="275" spans="2:13" x14ac:dyDescent="0.2">
      <c r="B275" s="7" t="s">
        <v>106</v>
      </c>
      <c r="C275" s="7" t="s">
        <v>143</v>
      </c>
      <c r="D275" s="304">
        <v>41607</v>
      </c>
      <c r="E275" s="1606"/>
      <c r="M275" s="6"/>
    </row>
    <row r="276" spans="2:13" x14ac:dyDescent="0.2">
      <c r="B276" s="7" t="s">
        <v>208</v>
      </c>
      <c r="C276" s="7" t="s">
        <v>170</v>
      </c>
      <c r="D276" s="304">
        <v>41607</v>
      </c>
      <c r="E276" s="1606"/>
      <c r="M276" s="6"/>
    </row>
    <row r="277" spans="2:13" x14ac:dyDescent="0.2">
      <c r="B277" s="7" t="s">
        <v>208</v>
      </c>
      <c r="C277" s="7" t="s">
        <v>127</v>
      </c>
      <c r="D277" s="304">
        <v>41607</v>
      </c>
      <c r="E277" s="1606"/>
      <c r="M277" s="6"/>
    </row>
    <row r="278" spans="2:13" x14ac:dyDescent="0.2">
      <c r="B278" s="7" t="s">
        <v>116</v>
      </c>
      <c r="C278" s="7" t="s">
        <v>104</v>
      </c>
      <c r="D278" s="304">
        <v>41607</v>
      </c>
      <c r="E278" s="1606"/>
      <c r="M278" s="6"/>
    </row>
    <row r="279" spans="2:13" x14ac:dyDescent="0.2">
      <c r="B279" s="7" t="s">
        <v>108</v>
      </c>
      <c r="C279" s="7" t="s">
        <v>231</v>
      </c>
      <c r="D279" s="304">
        <v>41607</v>
      </c>
      <c r="E279" s="1606"/>
      <c r="M279" s="6"/>
    </row>
    <row r="280" spans="2:13" x14ac:dyDescent="0.2">
      <c r="B280" s="7" t="s">
        <v>116</v>
      </c>
      <c r="C280" s="7" t="s">
        <v>141</v>
      </c>
      <c r="D280" s="304">
        <v>41607</v>
      </c>
      <c r="E280" s="1606"/>
      <c r="M280" s="6"/>
    </row>
    <row r="281" spans="2:13" x14ac:dyDescent="0.2">
      <c r="B281" s="7" t="s">
        <v>208</v>
      </c>
      <c r="C281" s="7" t="s">
        <v>112</v>
      </c>
      <c r="D281" s="304">
        <v>41607</v>
      </c>
      <c r="E281" s="1606"/>
      <c r="M281" s="6"/>
    </row>
    <row r="282" spans="2:13" x14ac:dyDescent="0.2">
      <c r="B282" s="7" t="s">
        <v>208</v>
      </c>
      <c r="C282" s="7" t="s">
        <v>179</v>
      </c>
      <c r="D282" s="304">
        <v>41607</v>
      </c>
      <c r="E282" s="1606"/>
      <c r="M282" s="6"/>
    </row>
    <row r="283" spans="2:13" x14ac:dyDescent="0.2">
      <c r="B283" s="7" t="s">
        <v>235</v>
      </c>
      <c r="C283" s="7" t="s">
        <v>108</v>
      </c>
      <c r="D283" s="304">
        <v>41607</v>
      </c>
      <c r="E283" s="1606"/>
      <c r="M283" s="6"/>
    </row>
    <row r="284" spans="2:13" x14ac:dyDescent="0.2">
      <c r="B284" s="7" t="s">
        <v>208</v>
      </c>
      <c r="C284" s="7" t="s">
        <v>102</v>
      </c>
      <c r="D284" s="304">
        <v>41607</v>
      </c>
      <c r="E284" s="1606"/>
      <c r="M284" s="6"/>
    </row>
    <row r="285" spans="2:13" x14ac:dyDescent="0.2">
      <c r="B285" s="7" t="s">
        <v>116</v>
      </c>
      <c r="C285" s="7" t="s">
        <v>207</v>
      </c>
      <c r="D285" s="304">
        <v>41607</v>
      </c>
      <c r="E285" s="1606"/>
      <c r="M285" s="6"/>
    </row>
    <row r="286" spans="2:13" x14ac:dyDescent="0.2">
      <c r="B286" s="7" t="s">
        <v>106</v>
      </c>
      <c r="C286" s="7" t="s">
        <v>235</v>
      </c>
      <c r="D286" s="304">
        <v>41607</v>
      </c>
      <c r="E286" s="1606"/>
      <c r="M286" s="6"/>
    </row>
    <row r="287" spans="2:13" x14ac:dyDescent="0.2">
      <c r="B287" s="7" t="s">
        <v>208</v>
      </c>
      <c r="C287" s="7" t="s">
        <v>103</v>
      </c>
      <c r="D287" s="304">
        <v>41607</v>
      </c>
      <c r="E287" s="1606"/>
      <c r="M287" s="6"/>
    </row>
    <row r="288" spans="2:13" x14ac:dyDescent="0.2">
      <c r="B288" s="7" t="s">
        <v>106</v>
      </c>
      <c r="C288" s="7" t="s">
        <v>116</v>
      </c>
      <c r="D288" s="304">
        <v>41607</v>
      </c>
      <c r="E288" s="1606"/>
      <c r="M288" s="6"/>
    </row>
    <row r="289" spans="2:13" x14ac:dyDescent="0.2">
      <c r="B289" s="7" t="s">
        <v>106</v>
      </c>
      <c r="C289" s="7" t="s">
        <v>115</v>
      </c>
      <c r="D289" s="304">
        <v>41607</v>
      </c>
      <c r="E289" s="1606"/>
      <c r="M289" s="6"/>
    </row>
    <row r="290" spans="2:13" x14ac:dyDescent="0.2">
      <c r="B290" s="7" t="s">
        <v>106</v>
      </c>
      <c r="C290" s="7" t="s">
        <v>208</v>
      </c>
      <c r="D290" s="304">
        <v>41607</v>
      </c>
      <c r="E290" s="1606"/>
      <c r="M290" s="6"/>
    </row>
    <row r="291" spans="2:13" x14ac:dyDescent="0.2">
      <c r="B291" s="7" t="s">
        <v>106</v>
      </c>
      <c r="C291" s="7" t="s">
        <v>143</v>
      </c>
      <c r="D291" s="304">
        <v>41635</v>
      </c>
      <c r="E291" s="1606"/>
      <c r="M291" s="6"/>
    </row>
    <row r="292" spans="2:13" x14ac:dyDescent="0.2">
      <c r="B292" s="7" t="s">
        <v>167</v>
      </c>
      <c r="C292" s="7" t="s">
        <v>145</v>
      </c>
      <c r="D292" s="304">
        <v>41635</v>
      </c>
      <c r="E292" s="1606"/>
    </row>
    <row r="293" spans="2:13" x14ac:dyDescent="0.2">
      <c r="B293" s="7" t="s">
        <v>141</v>
      </c>
      <c r="C293" s="7" t="s">
        <v>104</v>
      </c>
      <c r="D293" s="304">
        <v>41635</v>
      </c>
      <c r="E293" s="1606"/>
    </row>
    <row r="294" spans="2:13" x14ac:dyDescent="0.2">
      <c r="B294" s="7" t="s">
        <v>235</v>
      </c>
      <c r="C294" s="7" t="s">
        <v>111</v>
      </c>
      <c r="D294" s="304">
        <v>41635</v>
      </c>
      <c r="E294" s="1606"/>
    </row>
    <row r="295" spans="2:13" x14ac:dyDescent="0.2">
      <c r="B295" s="7" t="s">
        <v>208</v>
      </c>
      <c r="C295" s="7" t="s">
        <v>141</v>
      </c>
      <c r="D295" s="304">
        <v>41635</v>
      </c>
      <c r="E295" s="1606"/>
    </row>
    <row r="296" spans="2:13" x14ac:dyDescent="0.2">
      <c r="B296" s="7" t="s">
        <v>106</v>
      </c>
      <c r="C296" s="7" t="s">
        <v>170</v>
      </c>
      <c r="D296" s="304">
        <v>41635</v>
      </c>
      <c r="E296" s="1606"/>
    </row>
    <row r="297" spans="2:13" x14ac:dyDescent="0.2">
      <c r="B297" s="7" t="s">
        <v>106</v>
      </c>
      <c r="C297" s="7" t="s">
        <v>235</v>
      </c>
      <c r="D297" s="304">
        <v>41635</v>
      </c>
      <c r="E297" s="1606"/>
    </row>
    <row r="298" spans="2:13" x14ac:dyDescent="0.2">
      <c r="B298" s="7" t="s">
        <v>106</v>
      </c>
      <c r="C298" s="7" t="s">
        <v>103</v>
      </c>
      <c r="D298" s="304">
        <v>41635</v>
      </c>
      <c r="E298" s="1606"/>
    </row>
    <row r="299" spans="2:13" x14ac:dyDescent="0.2">
      <c r="B299" s="7" t="s">
        <v>208</v>
      </c>
      <c r="C299" s="7" t="s">
        <v>114</v>
      </c>
      <c r="D299" s="304">
        <v>41635</v>
      </c>
      <c r="E299" s="1606"/>
    </row>
    <row r="300" spans="2:13" x14ac:dyDescent="0.2">
      <c r="B300" s="7" t="s">
        <v>167</v>
      </c>
      <c r="C300" s="7" t="s">
        <v>106</v>
      </c>
      <c r="D300" s="304">
        <v>41635</v>
      </c>
      <c r="E300" s="1606"/>
    </row>
    <row r="301" spans="2:13" x14ac:dyDescent="0.2">
      <c r="B301" s="7" t="s">
        <v>167</v>
      </c>
      <c r="C301" s="7" t="s">
        <v>208</v>
      </c>
      <c r="D301" s="304">
        <v>41635</v>
      </c>
      <c r="E301" s="1606"/>
    </row>
    <row r="302" spans="2:13" x14ac:dyDescent="0.2">
      <c r="B302" s="7" t="s">
        <v>114</v>
      </c>
      <c r="C302" s="7" t="s">
        <v>234</v>
      </c>
      <c r="D302" s="304">
        <v>41670</v>
      </c>
      <c r="E302" s="1606"/>
    </row>
    <row r="303" spans="2:13" x14ac:dyDescent="0.2">
      <c r="B303" s="7" t="s">
        <v>145</v>
      </c>
      <c r="C303" s="7" t="s">
        <v>208</v>
      </c>
      <c r="D303" s="304">
        <v>41670</v>
      </c>
      <c r="E303" s="1606"/>
    </row>
    <row r="304" spans="2:13" x14ac:dyDescent="0.2">
      <c r="B304" s="7" t="s">
        <v>118</v>
      </c>
      <c r="C304" s="7" t="s">
        <v>179</v>
      </c>
      <c r="D304" s="304">
        <v>41670</v>
      </c>
      <c r="E304" s="1606"/>
      <c r="G304" s="51"/>
    </row>
    <row r="305" spans="2:7" x14ac:dyDescent="0.2">
      <c r="B305" s="7" t="s">
        <v>103</v>
      </c>
      <c r="C305" s="7" t="s">
        <v>108</v>
      </c>
      <c r="D305" s="304">
        <v>41670</v>
      </c>
      <c r="E305" s="1606"/>
      <c r="G305" s="51"/>
    </row>
    <row r="306" spans="2:7" x14ac:dyDescent="0.2">
      <c r="B306" s="7" t="s">
        <v>103</v>
      </c>
      <c r="C306" s="7" t="s">
        <v>104</v>
      </c>
      <c r="D306" s="304">
        <v>41670</v>
      </c>
      <c r="E306" s="1606"/>
      <c r="G306" s="51"/>
    </row>
    <row r="307" spans="2:7" x14ac:dyDescent="0.2">
      <c r="B307" s="7" t="s">
        <v>170</v>
      </c>
      <c r="C307" s="7" t="s">
        <v>118</v>
      </c>
      <c r="D307" s="304">
        <v>41670</v>
      </c>
      <c r="E307" s="1606"/>
      <c r="G307" s="51"/>
    </row>
    <row r="308" spans="2:7" x14ac:dyDescent="0.2">
      <c r="B308" s="7" t="s">
        <v>145</v>
      </c>
      <c r="C308" s="7" t="s">
        <v>207</v>
      </c>
      <c r="D308" s="304">
        <v>41670</v>
      </c>
      <c r="E308" s="1606"/>
      <c r="G308" s="51"/>
    </row>
    <row r="309" spans="2:7" x14ac:dyDescent="0.2">
      <c r="B309" s="7" t="s">
        <v>141</v>
      </c>
      <c r="C309" s="7" t="s">
        <v>121</v>
      </c>
      <c r="D309" s="304">
        <v>41670</v>
      </c>
      <c r="E309" s="1606"/>
      <c r="G309" s="51"/>
    </row>
    <row r="310" spans="2:7" x14ac:dyDescent="0.2">
      <c r="B310" s="7" t="s">
        <v>143</v>
      </c>
      <c r="C310" s="7" t="s">
        <v>170</v>
      </c>
      <c r="D310" s="304">
        <v>41670</v>
      </c>
      <c r="E310" s="1606"/>
      <c r="G310" s="51"/>
    </row>
    <row r="311" spans="2:7" x14ac:dyDescent="0.2">
      <c r="B311" s="7" t="s">
        <v>103</v>
      </c>
      <c r="C311" s="7" t="s">
        <v>235</v>
      </c>
      <c r="D311" s="304">
        <v>41670</v>
      </c>
      <c r="E311" s="1606"/>
      <c r="G311" s="51"/>
    </row>
    <row r="312" spans="2:7" x14ac:dyDescent="0.2">
      <c r="B312" s="7" t="s">
        <v>103</v>
      </c>
      <c r="C312" s="7" t="s">
        <v>143</v>
      </c>
      <c r="D312" s="304">
        <v>41670</v>
      </c>
      <c r="E312" s="1606"/>
      <c r="G312" s="51"/>
    </row>
    <row r="313" spans="2:7" x14ac:dyDescent="0.2">
      <c r="B313" s="7" t="s">
        <v>106</v>
      </c>
      <c r="C313" s="7" t="s">
        <v>114</v>
      </c>
      <c r="D313" s="304">
        <v>41670</v>
      </c>
      <c r="E313" s="1606"/>
      <c r="G313" s="51"/>
    </row>
    <row r="314" spans="2:7" x14ac:dyDescent="0.2">
      <c r="B314" s="7" t="s">
        <v>106</v>
      </c>
      <c r="C314" s="7" t="s">
        <v>103</v>
      </c>
      <c r="D314" s="304">
        <v>41670</v>
      </c>
      <c r="E314" s="1606"/>
      <c r="G314" s="51"/>
    </row>
    <row r="315" spans="2:7" x14ac:dyDescent="0.2">
      <c r="B315" s="7" t="s">
        <v>106</v>
      </c>
      <c r="C315" s="7" t="s">
        <v>145</v>
      </c>
      <c r="D315" s="304">
        <v>41670</v>
      </c>
      <c r="E315" s="1606"/>
      <c r="G315" s="51"/>
    </row>
    <row r="316" spans="2:7" x14ac:dyDescent="0.2">
      <c r="B316" s="7" t="s">
        <v>141</v>
      </c>
      <c r="C316" s="7" t="s">
        <v>106</v>
      </c>
      <c r="D316" s="304">
        <v>41670</v>
      </c>
      <c r="E316" s="1606"/>
      <c r="G316" s="51"/>
    </row>
    <row r="317" spans="2:7" x14ac:dyDescent="0.2">
      <c r="B317" s="7" t="s">
        <v>102</v>
      </c>
      <c r="C317" s="7" t="s">
        <v>170</v>
      </c>
      <c r="D317" s="304">
        <v>41698</v>
      </c>
      <c r="E317" s="1606"/>
      <c r="G317" s="51"/>
    </row>
    <row r="318" spans="2:7" x14ac:dyDescent="0.2">
      <c r="B318" s="7" t="s">
        <v>102</v>
      </c>
      <c r="C318" s="7" t="s">
        <v>108</v>
      </c>
      <c r="D318" s="304">
        <v>41698</v>
      </c>
      <c r="E318" s="1606"/>
      <c r="G318" s="51"/>
    </row>
    <row r="319" spans="2:7" x14ac:dyDescent="0.2">
      <c r="B319" s="7" t="s">
        <v>103</v>
      </c>
      <c r="C319" s="7" t="s">
        <v>143</v>
      </c>
      <c r="D319" s="304">
        <v>41698</v>
      </c>
      <c r="E319" s="1606"/>
      <c r="G319" s="51"/>
    </row>
    <row r="320" spans="2:7" x14ac:dyDescent="0.2">
      <c r="B320" s="7" t="s">
        <v>102</v>
      </c>
      <c r="C320" s="7" t="s">
        <v>179</v>
      </c>
      <c r="D320" s="304">
        <v>41698</v>
      </c>
      <c r="E320" s="1606"/>
      <c r="G320" s="51"/>
    </row>
    <row r="321" spans="2:7" x14ac:dyDescent="0.2">
      <c r="B321" s="7" t="s">
        <v>102</v>
      </c>
      <c r="C321" s="7" t="s">
        <v>208</v>
      </c>
      <c r="D321" s="304">
        <v>41698</v>
      </c>
      <c r="E321" s="1606"/>
      <c r="G321" s="51"/>
    </row>
    <row r="322" spans="2:7" x14ac:dyDescent="0.2">
      <c r="B322" s="7" t="s">
        <v>226</v>
      </c>
      <c r="C322" s="7" t="s">
        <v>114</v>
      </c>
      <c r="D322" s="304">
        <v>41698</v>
      </c>
      <c r="E322" s="1606"/>
      <c r="G322" s="51"/>
    </row>
    <row r="323" spans="2:7" x14ac:dyDescent="0.2">
      <c r="B323" s="7" t="s">
        <v>102</v>
      </c>
      <c r="C323" s="7" t="s">
        <v>144</v>
      </c>
      <c r="D323" s="304">
        <v>41698</v>
      </c>
      <c r="E323" s="1606"/>
      <c r="G323" s="51"/>
    </row>
    <row r="324" spans="2:7" x14ac:dyDescent="0.2">
      <c r="B324" s="7" t="s">
        <v>102</v>
      </c>
      <c r="C324" s="7" t="s">
        <v>103</v>
      </c>
      <c r="D324" s="304">
        <v>41698</v>
      </c>
      <c r="E324" s="1606"/>
      <c r="G324" s="51"/>
    </row>
    <row r="325" spans="2:7" x14ac:dyDescent="0.2">
      <c r="B325" s="7" t="s">
        <v>145</v>
      </c>
      <c r="C325" s="7" t="s">
        <v>235</v>
      </c>
      <c r="D325" s="304">
        <v>41698</v>
      </c>
      <c r="E325" s="1606"/>
      <c r="G325" s="51"/>
    </row>
    <row r="326" spans="2:7" x14ac:dyDescent="0.2">
      <c r="B326" s="7" t="s">
        <v>102</v>
      </c>
      <c r="C326" s="7" t="s">
        <v>226</v>
      </c>
      <c r="D326" s="304">
        <v>41698</v>
      </c>
      <c r="E326" s="1606"/>
      <c r="G326" s="51"/>
    </row>
    <row r="327" spans="2:7" x14ac:dyDescent="0.2">
      <c r="B327" s="7" t="s">
        <v>104</v>
      </c>
      <c r="C327" s="7" t="s">
        <v>145</v>
      </c>
      <c r="D327" s="304">
        <v>41698</v>
      </c>
      <c r="E327" s="1606"/>
      <c r="G327" s="51"/>
    </row>
    <row r="328" spans="2:7" x14ac:dyDescent="0.2">
      <c r="B328" s="7" t="s">
        <v>104</v>
      </c>
      <c r="C328" s="7" t="s">
        <v>102</v>
      </c>
      <c r="D328" s="304">
        <v>41698</v>
      </c>
      <c r="E328" s="1606"/>
      <c r="G328" s="51"/>
    </row>
    <row r="329" spans="2:7" x14ac:dyDescent="0.2">
      <c r="B329" s="7" t="s">
        <v>114</v>
      </c>
      <c r="C329" s="7" t="s">
        <v>235</v>
      </c>
      <c r="D329" s="304">
        <v>41726</v>
      </c>
      <c r="E329" s="1606"/>
      <c r="G329" s="51"/>
    </row>
    <row r="330" spans="2:7" x14ac:dyDescent="0.2">
      <c r="B330" s="7" t="s">
        <v>106</v>
      </c>
      <c r="C330" s="7" t="s">
        <v>208</v>
      </c>
      <c r="D330" s="304">
        <v>41726</v>
      </c>
      <c r="E330" s="1606"/>
      <c r="G330" s="51"/>
    </row>
    <row r="331" spans="2:7" x14ac:dyDescent="0.2">
      <c r="B331" s="7" t="s">
        <v>106</v>
      </c>
      <c r="C331" s="7" t="s">
        <v>103</v>
      </c>
      <c r="D331" s="304">
        <v>41726</v>
      </c>
      <c r="E331" s="1606"/>
      <c r="G331" s="51"/>
    </row>
    <row r="332" spans="2:7" x14ac:dyDescent="0.2">
      <c r="B332" s="7" t="s">
        <v>106</v>
      </c>
      <c r="C332" s="7" t="s">
        <v>179</v>
      </c>
      <c r="D332" s="304">
        <v>41726</v>
      </c>
      <c r="E332" s="1606"/>
      <c r="G332" s="51"/>
    </row>
    <row r="333" spans="2:7" x14ac:dyDescent="0.2">
      <c r="B333" s="7" t="s">
        <v>106</v>
      </c>
      <c r="C333" s="7" t="s">
        <v>143</v>
      </c>
      <c r="D333" s="304">
        <v>41726</v>
      </c>
      <c r="E333" s="1606"/>
      <c r="G333" s="51"/>
    </row>
    <row r="334" spans="2:7" x14ac:dyDescent="0.2">
      <c r="B334" s="7" t="s">
        <v>108</v>
      </c>
      <c r="C334" s="7" t="s">
        <v>145</v>
      </c>
      <c r="D334" s="304">
        <v>41726</v>
      </c>
      <c r="E334" s="1606"/>
      <c r="G334" s="51"/>
    </row>
    <row r="335" spans="2:7" x14ac:dyDescent="0.2">
      <c r="B335" s="7" t="s">
        <v>106</v>
      </c>
      <c r="C335" s="7" t="s">
        <v>114</v>
      </c>
      <c r="D335" s="304">
        <v>41726</v>
      </c>
      <c r="E335" s="1606"/>
      <c r="G335" s="51"/>
    </row>
    <row r="336" spans="2:7" x14ac:dyDescent="0.2">
      <c r="B336" s="7" t="s">
        <v>175</v>
      </c>
      <c r="C336" s="7" t="s">
        <v>108</v>
      </c>
      <c r="D336" s="304">
        <v>41726</v>
      </c>
      <c r="E336" s="1606"/>
      <c r="G336" s="51"/>
    </row>
    <row r="337" spans="2:7" x14ac:dyDescent="0.2">
      <c r="B337" s="7" t="s">
        <v>115</v>
      </c>
      <c r="C337" s="7" t="s">
        <v>170</v>
      </c>
      <c r="D337" s="304">
        <v>41726</v>
      </c>
      <c r="E337" s="1606"/>
      <c r="G337" s="51"/>
    </row>
    <row r="338" spans="2:7" x14ac:dyDescent="0.2">
      <c r="B338" s="7" t="s">
        <v>115</v>
      </c>
      <c r="C338" s="7" t="s">
        <v>226</v>
      </c>
      <c r="D338" s="304">
        <v>41726</v>
      </c>
      <c r="E338" s="1606"/>
      <c r="G338" s="51"/>
    </row>
    <row r="339" spans="2:7" x14ac:dyDescent="0.2">
      <c r="B339" s="7" t="s">
        <v>115</v>
      </c>
      <c r="C339" s="7" t="s">
        <v>175</v>
      </c>
      <c r="D339" s="304">
        <v>41726</v>
      </c>
      <c r="E339" s="1606"/>
      <c r="G339" s="51"/>
    </row>
    <row r="340" spans="2:7" x14ac:dyDescent="0.2">
      <c r="B340" s="7" t="s">
        <v>104</v>
      </c>
      <c r="C340" s="7" t="s">
        <v>106</v>
      </c>
      <c r="D340" s="304">
        <v>41726</v>
      </c>
      <c r="E340" s="1606"/>
      <c r="G340" s="51"/>
    </row>
    <row r="341" spans="2:7" x14ac:dyDescent="0.2">
      <c r="B341" s="7" t="s">
        <v>104</v>
      </c>
      <c r="C341" s="7" t="s">
        <v>115</v>
      </c>
      <c r="D341" s="304">
        <v>41726</v>
      </c>
      <c r="E341" s="1606"/>
      <c r="G341" s="51"/>
    </row>
    <row r="342" spans="2:7" x14ac:dyDescent="0.2">
      <c r="B342" s="7" t="s">
        <v>170</v>
      </c>
      <c r="C342" s="7" t="s">
        <v>143</v>
      </c>
      <c r="D342" s="304">
        <v>41754</v>
      </c>
      <c r="E342" s="1606"/>
      <c r="G342" s="51"/>
    </row>
    <row r="343" spans="2:7" x14ac:dyDescent="0.2">
      <c r="B343" s="7" t="s">
        <v>170</v>
      </c>
      <c r="C343" s="7" t="s">
        <v>179</v>
      </c>
      <c r="D343" s="304">
        <v>41754</v>
      </c>
      <c r="E343" s="1606"/>
      <c r="G343" s="51"/>
    </row>
    <row r="344" spans="2:7" x14ac:dyDescent="0.2">
      <c r="B344" s="7" t="s">
        <v>226</v>
      </c>
      <c r="C344" s="7" t="s">
        <v>145</v>
      </c>
      <c r="D344" s="304">
        <v>41754</v>
      </c>
      <c r="E344" s="1606"/>
      <c r="G344" s="51"/>
    </row>
    <row r="345" spans="2:7" x14ac:dyDescent="0.2">
      <c r="B345" s="7" t="s">
        <v>106</v>
      </c>
      <c r="C345" s="7" t="s">
        <v>175</v>
      </c>
      <c r="D345" s="304">
        <v>41754</v>
      </c>
      <c r="E345" s="1606"/>
      <c r="G345" s="51"/>
    </row>
    <row r="346" spans="2:7" x14ac:dyDescent="0.2">
      <c r="B346" s="7" t="s">
        <v>241</v>
      </c>
      <c r="C346" s="7" t="s">
        <v>110</v>
      </c>
      <c r="D346" s="304">
        <v>41754</v>
      </c>
      <c r="E346" s="1606"/>
      <c r="G346" s="51"/>
    </row>
    <row r="347" spans="2:7" x14ac:dyDescent="0.2">
      <c r="B347" s="7" t="s">
        <v>241</v>
      </c>
      <c r="C347" s="7" t="s">
        <v>141</v>
      </c>
      <c r="D347" s="304">
        <v>41754</v>
      </c>
      <c r="E347" s="1606"/>
      <c r="G347" s="51"/>
    </row>
    <row r="348" spans="2:7" x14ac:dyDescent="0.2">
      <c r="B348" s="7" t="s">
        <v>106</v>
      </c>
      <c r="C348" s="7" t="s">
        <v>226</v>
      </c>
      <c r="D348" s="304">
        <v>41754</v>
      </c>
      <c r="E348" s="1606"/>
      <c r="G348" s="51"/>
    </row>
    <row r="349" spans="2:7" x14ac:dyDescent="0.2">
      <c r="B349" s="7" t="s">
        <v>106</v>
      </c>
      <c r="C349" s="7" t="s">
        <v>239</v>
      </c>
      <c r="D349" s="304">
        <v>41754</v>
      </c>
      <c r="E349" s="1606"/>
      <c r="G349" s="51"/>
    </row>
    <row r="350" spans="2:7" x14ac:dyDescent="0.2">
      <c r="B350" s="7" t="s">
        <v>241</v>
      </c>
      <c r="C350" s="7" t="s">
        <v>103</v>
      </c>
      <c r="D350" s="304">
        <v>41754</v>
      </c>
      <c r="E350" s="1606"/>
      <c r="G350" s="51"/>
    </row>
    <row r="351" spans="2:7" x14ac:dyDescent="0.2">
      <c r="B351" s="7" t="s">
        <v>240</v>
      </c>
      <c r="C351" s="7" t="s">
        <v>108</v>
      </c>
      <c r="D351" s="304">
        <v>41754</v>
      </c>
      <c r="E351" s="1606"/>
      <c r="G351" s="51"/>
    </row>
    <row r="352" spans="2:7" x14ac:dyDescent="0.2">
      <c r="B352" s="7" t="s">
        <v>241</v>
      </c>
      <c r="C352" s="7" t="s">
        <v>170</v>
      </c>
      <c r="D352" s="304">
        <v>41754</v>
      </c>
      <c r="E352" s="1606"/>
      <c r="G352" s="51"/>
    </row>
    <row r="353" spans="2:7" x14ac:dyDescent="0.2">
      <c r="B353" s="7" t="s">
        <v>240</v>
      </c>
      <c r="C353" s="7" t="s">
        <v>106</v>
      </c>
      <c r="D353" s="304">
        <v>41754</v>
      </c>
      <c r="E353" s="1606"/>
      <c r="G353" s="51"/>
    </row>
    <row r="354" spans="2:7" x14ac:dyDescent="0.2">
      <c r="B354" s="7" t="s">
        <v>240</v>
      </c>
      <c r="C354" s="7" t="s">
        <v>235</v>
      </c>
      <c r="D354" s="304">
        <v>41754</v>
      </c>
      <c r="E354" s="1606"/>
      <c r="G354" s="51"/>
    </row>
    <row r="355" spans="2:7" x14ac:dyDescent="0.2">
      <c r="B355" s="7" t="s">
        <v>240</v>
      </c>
      <c r="C355" s="7" t="s">
        <v>114</v>
      </c>
      <c r="D355" s="304">
        <v>41754</v>
      </c>
      <c r="E355" s="1606"/>
      <c r="G355" s="51"/>
    </row>
    <row r="356" spans="2:7" x14ac:dyDescent="0.2">
      <c r="B356" s="7" t="s">
        <v>241</v>
      </c>
      <c r="C356" s="7" t="s">
        <v>104</v>
      </c>
      <c r="D356" s="304">
        <v>41754</v>
      </c>
      <c r="E356" s="1606"/>
      <c r="G356" s="51"/>
    </row>
    <row r="357" spans="2:7" x14ac:dyDescent="0.2">
      <c r="B357" s="7" t="s">
        <v>241</v>
      </c>
      <c r="C357" s="7" t="s">
        <v>240</v>
      </c>
      <c r="D357" s="304">
        <v>41754</v>
      </c>
      <c r="E357" s="1606"/>
      <c r="G357" s="51"/>
    </row>
    <row r="358" spans="2:7" x14ac:dyDescent="0.2">
      <c r="B358" s="7" t="s">
        <v>241</v>
      </c>
      <c r="C358" s="7" t="s">
        <v>208</v>
      </c>
      <c r="D358" s="304">
        <v>41754</v>
      </c>
      <c r="E358" s="1606"/>
      <c r="G358" s="51"/>
    </row>
    <row r="359" spans="2:7" x14ac:dyDescent="0.2">
      <c r="B359" s="7" t="s">
        <v>242</v>
      </c>
      <c r="C359" s="7" t="s">
        <v>241</v>
      </c>
      <c r="D359" s="304">
        <v>41782</v>
      </c>
      <c r="E359" s="1606"/>
      <c r="G359" s="51"/>
    </row>
    <row r="360" spans="2:7" x14ac:dyDescent="0.2">
      <c r="B360" s="7" t="s">
        <v>114</v>
      </c>
      <c r="C360" s="7" t="s">
        <v>208</v>
      </c>
      <c r="D360" s="304">
        <v>41782</v>
      </c>
      <c r="E360" s="1606"/>
      <c r="G360" s="51"/>
    </row>
    <row r="361" spans="2:7" x14ac:dyDescent="0.2">
      <c r="B361" s="7" t="s">
        <v>103</v>
      </c>
      <c r="C361" s="7" t="s">
        <v>106</v>
      </c>
      <c r="D361" s="304">
        <v>41782</v>
      </c>
      <c r="E361" s="1606"/>
      <c r="G361" s="51"/>
    </row>
    <row r="362" spans="2:7" x14ac:dyDescent="0.2">
      <c r="B362" s="7" t="s">
        <v>242</v>
      </c>
      <c r="C362" s="7" t="s">
        <v>235</v>
      </c>
      <c r="D362" s="304">
        <v>41782</v>
      </c>
      <c r="E362" s="1606"/>
      <c r="G362" s="51"/>
    </row>
    <row r="363" spans="2:7" x14ac:dyDescent="0.2">
      <c r="B363" s="7" t="s">
        <v>103</v>
      </c>
      <c r="C363" s="7" t="s">
        <v>114</v>
      </c>
      <c r="D363" s="304">
        <v>41782</v>
      </c>
      <c r="E363" s="1606"/>
      <c r="G363" s="51"/>
    </row>
    <row r="364" spans="2:7" x14ac:dyDescent="0.2">
      <c r="B364" s="7" t="s">
        <v>103</v>
      </c>
      <c r="C364" s="7" t="s">
        <v>179</v>
      </c>
      <c r="D364" s="304">
        <v>41782</v>
      </c>
      <c r="E364" s="1606"/>
      <c r="G364" s="51"/>
    </row>
    <row r="365" spans="2:7" x14ac:dyDescent="0.2">
      <c r="B365" s="7" t="s">
        <v>242</v>
      </c>
      <c r="C365" s="7" t="s">
        <v>104</v>
      </c>
      <c r="D365" s="304">
        <v>41782</v>
      </c>
      <c r="E365" s="1606"/>
      <c r="G365" s="51"/>
    </row>
    <row r="366" spans="2:7" x14ac:dyDescent="0.2">
      <c r="B366" s="7" t="s">
        <v>242</v>
      </c>
      <c r="C366" s="7" t="s">
        <v>103</v>
      </c>
      <c r="D366" s="304">
        <v>41782</v>
      </c>
      <c r="E366" s="1606"/>
      <c r="G366" s="51"/>
    </row>
    <row r="367" spans="2:7" x14ac:dyDescent="0.2">
      <c r="B367" s="7" t="s">
        <v>241</v>
      </c>
      <c r="C367" s="7" t="s">
        <v>207</v>
      </c>
      <c r="D367" s="304">
        <v>41803</v>
      </c>
      <c r="E367" s="1606"/>
      <c r="G367" s="51"/>
    </row>
    <row r="368" spans="2:7" x14ac:dyDescent="0.2">
      <c r="B368" s="7" t="s">
        <v>175</v>
      </c>
      <c r="C368" s="7" t="s">
        <v>170</v>
      </c>
      <c r="D368" s="304">
        <v>41803</v>
      </c>
      <c r="E368" s="1606"/>
      <c r="G368" s="51"/>
    </row>
    <row r="369" spans="2:7" x14ac:dyDescent="0.2">
      <c r="B369" s="7" t="s">
        <v>104</v>
      </c>
      <c r="C369" s="7" t="s">
        <v>108</v>
      </c>
      <c r="D369" s="304">
        <v>41803</v>
      </c>
      <c r="E369" s="1606"/>
      <c r="G369" s="51"/>
    </row>
    <row r="370" spans="2:7" x14ac:dyDescent="0.2">
      <c r="B370" s="7" t="s">
        <v>103</v>
      </c>
      <c r="C370" s="7" t="s">
        <v>106</v>
      </c>
      <c r="D370" s="304">
        <v>41803</v>
      </c>
      <c r="E370" s="1606"/>
      <c r="G370" s="51"/>
    </row>
    <row r="371" spans="2:7" x14ac:dyDescent="0.2">
      <c r="B371" s="7" t="s">
        <v>104</v>
      </c>
      <c r="C371" s="7" t="s">
        <v>241</v>
      </c>
      <c r="D371" s="304">
        <v>41803</v>
      </c>
      <c r="E371" s="1606"/>
      <c r="G371" s="51"/>
    </row>
    <row r="372" spans="2:7" x14ac:dyDescent="0.2">
      <c r="B372" s="7" t="s">
        <v>103</v>
      </c>
      <c r="C372" s="7" t="s">
        <v>226</v>
      </c>
      <c r="D372" s="304">
        <v>41803</v>
      </c>
      <c r="E372" s="1606"/>
      <c r="G372" s="51"/>
    </row>
    <row r="373" spans="2:7" x14ac:dyDescent="0.2">
      <c r="B373" s="7" t="s">
        <v>208</v>
      </c>
      <c r="C373" s="7" t="s">
        <v>175</v>
      </c>
      <c r="D373" s="304">
        <v>41803</v>
      </c>
      <c r="E373" s="1606"/>
      <c r="G373" s="51"/>
    </row>
    <row r="374" spans="2:7" x14ac:dyDescent="0.2">
      <c r="B374" s="7" t="s">
        <v>141</v>
      </c>
      <c r="C374" s="7" t="s">
        <v>235</v>
      </c>
      <c r="D374" s="304">
        <v>41803</v>
      </c>
      <c r="E374" s="1606"/>
      <c r="G374" s="51"/>
    </row>
    <row r="375" spans="2:7" x14ac:dyDescent="0.2">
      <c r="B375" s="7" t="s">
        <v>102</v>
      </c>
      <c r="C375" s="7" t="s">
        <v>145</v>
      </c>
      <c r="D375" s="304">
        <v>41803</v>
      </c>
      <c r="E375" s="1606"/>
      <c r="G375" s="51"/>
    </row>
    <row r="376" spans="2:7" x14ac:dyDescent="0.2">
      <c r="B376" s="7" t="s">
        <v>141</v>
      </c>
      <c r="C376" s="7" t="s">
        <v>115</v>
      </c>
      <c r="D376" s="304">
        <v>41803</v>
      </c>
      <c r="E376" s="1606"/>
      <c r="G376" s="51"/>
    </row>
    <row r="377" spans="2:7" x14ac:dyDescent="0.2">
      <c r="B377" s="7" t="s">
        <v>143</v>
      </c>
      <c r="C377" s="7" t="s">
        <v>179</v>
      </c>
      <c r="D377" s="304">
        <v>41803</v>
      </c>
      <c r="E377" s="1606"/>
      <c r="G377" s="51"/>
    </row>
    <row r="378" spans="2:7" x14ac:dyDescent="0.2">
      <c r="B378" s="7" t="s">
        <v>143</v>
      </c>
      <c r="C378" s="7" t="s">
        <v>102</v>
      </c>
      <c r="D378" s="304">
        <v>41803</v>
      </c>
      <c r="E378" s="1606"/>
      <c r="G378" s="51"/>
    </row>
    <row r="379" spans="2:7" x14ac:dyDescent="0.2">
      <c r="B379" s="7" t="s">
        <v>208</v>
      </c>
      <c r="C379" s="7" t="s">
        <v>104</v>
      </c>
      <c r="D379" s="304">
        <v>41803</v>
      </c>
      <c r="E379" s="1606"/>
      <c r="G379" s="51"/>
    </row>
    <row r="380" spans="2:7" x14ac:dyDescent="0.2">
      <c r="B380" s="7" t="s">
        <v>103</v>
      </c>
      <c r="C380" s="7" t="s">
        <v>208</v>
      </c>
      <c r="D380" s="304">
        <v>41803</v>
      </c>
      <c r="E380" s="1606"/>
      <c r="G380" s="51"/>
    </row>
    <row r="381" spans="2:7" x14ac:dyDescent="0.2">
      <c r="B381" s="7" t="s">
        <v>141</v>
      </c>
      <c r="C381" s="7" t="s">
        <v>103</v>
      </c>
      <c r="D381" s="304">
        <v>41803</v>
      </c>
      <c r="E381" s="1606"/>
      <c r="G381" s="51"/>
    </row>
    <row r="382" spans="2:7" ht="12" thickBot="1" x14ac:dyDescent="0.25">
      <c r="B382" s="7" t="s">
        <v>143</v>
      </c>
      <c r="C382" s="7" t="s">
        <v>141</v>
      </c>
      <c r="D382" s="304">
        <v>41803</v>
      </c>
      <c r="E382" s="1608"/>
      <c r="G382" s="51"/>
    </row>
    <row r="383" spans="2:7" ht="12" customHeight="1" thickTop="1" x14ac:dyDescent="0.2">
      <c r="B383" s="9" t="s">
        <v>141</v>
      </c>
      <c r="C383" s="9" t="s">
        <v>208</v>
      </c>
      <c r="D383" s="303">
        <v>41880</v>
      </c>
      <c r="E383" s="1605" t="s">
        <v>247</v>
      </c>
      <c r="G383" s="51"/>
    </row>
    <row r="384" spans="2:7" x14ac:dyDescent="0.2">
      <c r="B384" s="7" t="s">
        <v>145</v>
      </c>
      <c r="C384" s="7" t="s">
        <v>170</v>
      </c>
      <c r="D384" s="304">
        <v>41880</v>
      </c>
      <c r="E384" s="1606"/>
      <c r="G384" s="51"/>
    </row>
    <row r="385" spans="2:7" x14ac:dyDescent="0.2">
      <c r="B385" s="7" t="s">
        <v>118</v>
      </c>
      <c r="C385" s="7" t="s">
        <v>248</v>
      </c>
      <c r="D385" s="304">
        <v>41880</v>
      </c>
      <c r="E385" s="1606"/>
      <c r="G385" s="51"/>
    </row>
    <row r="386" spans="2:7" x14ac:dyDescent="0.2">
      <c r="B386" s="7" t="s">
        <v>106</v>
      </c>
      <c r="C386" s="7" t="s">
        <v>109</v>
      </c>
      <c r="D386" s="304">
        <v>41880</v>
      </c>
      <c r="E386" s="1606"/>
      <c r="G386" s="51"/>
    </row>
    <row r="387" spans="2:7" x14ac:dyDescent="0.2">
      <c r="B387" s="7" t="s">
        <v>106</v>
      </c>
      <c r="C387" s="7" t="s">
        <v>240</v>
      </c>
      <c r="D387" s="304">
        <v>41880</v>
      </c>
      <c r="E387" s="1606"/>
      <c r="G387" s="51"/>
    </row>
    <row r="388" spans="2:7" x14ac:dyDescent="0.2">
      <c r="B388" s="7" t="s">
        <v>106</v>
      </c>
      <c r="C388" s="7" t="s">
        <v>108</v>
      </c>
      <c r="D388" s="304">
        <v>41880</v>
      </c>
      <c r="E388" s="1606"/>
      <c r="G388" s="51"/>
    </row>
    <row r="389" spans="2:7" x14ac:dyDescent="0.2">
      <c r="B389" s="7" t="s">
        <v>141</v>
      </c>
      <c r="C389" s="7" t="s">
        <v>111</v>
      </c>
      <c r="D389" s="304">
        <v>41880</v>
      </c>
      <c r="E389" s="1606"/>
      <c r="G389" s="51"/>
    </row>
    <row r="390" spans="2:7" x14ac:dyDescent="0.2">
      <c r="B390" s="7" t="s">
        <v>103</v>
      </c>
      <c r="C390" s="7" t="s">
        <v>104</v>
      </c>
      <c r="D390" s="304">
        <v>41880</v>
      </c>
      <c r="E390" s="1606"/>
      <c r="G390" s="51"/>
    </row>
    <row r="391" spans="2:7" x14ac:dyDescent="0.2">
      <c r="B391" s="7" t="s">
        <v>241</v>
      </c>
      <c r="C391" s="7" t="s">
        <v>226</v>
      </c>
      <c r="D391" s="304">
        <v>41880</v>
      </c>
      <c r="E391" s="1606"/>
      <c r="G391" s="51"/>
    </row>
    <row r="392" spans="2:7" x14ac:dyDescent="0.2">
      <c r="B392" s="7" t="s">
        <v>106</v>
      </c>
      <c r="C392" s="7" t="s">
        <v>103</v>
      </c>
      <c r="D392" s="304">
        <v>41880</v>
      </c>
      <c r="E392" s="1606"/>
      <c r="G392" s="51"/>
    </row>
    <row r="393" spans="2:7" x14ac:dyDescent="0.2">
      <c r="B393" s="7" t="s">
        <v>145</v>
      </c>
      <c r="C393" s="7" t="s">
        <v>143</v>
      </c>
      <c r="D393" s="304">
        <v>41880</v>
      </c>
      <c r="E393" s="1606"/>
      <c r="G393" s="51"/>
    </row>
    <row r="394" spans="2:7" x14ac:dyDescent="0.2">
      <c r="B394" s="7" t="s">
        <v>118</v>
      </c>
      <c r="C394" s="7" t="s">
        <v>141</v>
      </c>
      <c r="D394" s="304">
        <v>41880</v>
      </c>
      <c r="E394" s="1606"/>
      <c r="G394" s="51"/>
    </row>
    <row r="395" spans="2:7" x14ac:dyDescent="0.2">
      <c r="B395" s="7" t="s">
        <v>106</v>
      </c>
      <c r="C395" s="7" t="s">
        <v>207</v>
      </c>
      <c r="D395" s="304">
        <v>41880</v>
      </c>
      <c r="E395" s="1606"/>
      <c r="G395" s="51"/>
    </row>
    <row r="396" spans="2:7" x14ac:dyDescent="0.2">
      <c r="B396" s="7" t="s">
        <v>118</v>
      </c>
      <c r="C396" s="7" t="s">
        <v>241</v>
      </c>
      <c r="D396" s="304">
        <v>41880</v>
      </c>
      <c r="E396" s="1606"/>
      <c r="G396" s="51"/>
    </row>
    <row r="397" spans="2:7" x14ac:dyDescent="0.2">
      <c r="B397" s="7" t="s">
        <v>145</v>
      </c>
      <c r="C397" s="7" t="s">
        <v>118</v>
      </c>
      <c r="D397" s="304">
        <v>41880</v>
      </c>
      <c r="E397" s="1606"/>
      <c r="G397" s="51"/>
    </row>
    <row r="398" spans="2:7" x14ac:dyDescent="0.2">
      <c r="B398" s="7" t="s">
        <v>145</v>
      </c>
      <c r="C398" s="7" t="s">
        <v>106</v>
      </c>
      <c r="D398" s="304">
        <v>41880</v>
      </c>
      <c r="E398" s="1606"/>
      <c r="G398" s="51"/>
    </row>
    <row r="399" spans="2:7" x14ac:dyDescent="0.2">
      <c r="B399" s="7" t="s">
        <v>143</v>
      </c>
      <c r="C399" s="7" t="s">
        <v>226</v>
      </c>
      <c r="D399" s="304">
        <v>41915</v>
      </c>
      <c r="E399" s="1606"/>
      <c r="G399" s="51"/>
    </row>
    <row r="400" spans="2:7" x14ac:dyDescent="0.2">
      <c r="B400" s="7" t="s">
        <v>110</v>
      </c>
      <c r="C400" s="7" t="s">
        <v>111</v>
      </c>
      <c r="D400" s="304">
        <v>41915</v>
      </c>
      <c r="E400" s="1606"/>
      <c r="G400" s="51"/>
    </row>
    <row r="401" spans="2:7" x14ac:dyDescent="0.2">
      <c r="B401" s="7" t="s">
        <v>106</v>
      </c>
      <c r="C401" s="7" t="s">
        <v>240</v>
      </c>
      <c r="D401" s="304">
        <v>41915</v>
      </c>
      <c r="E401" s="1606"/>
      <c r="G401" s="51"/>
    </row>
    <row r="402" spans="2:7" x14ac:dyDescent="0.2">
      <c r="B402" s="7" t="s">
        <v>108</v>
      </c>
      <c r="C402" s="7" t="s">
        <v>235</v>
      </c>
      <c r="D402" s="304">
        <v>41915</v>
      </c>
      <c r="E402" s="1606"/>
      <c r="G402" s="51"/>
    </row>
    <row r="403" spans="2:7" x14ac:dyDescent="0.2">
      <c r="B403" s="7" t="s">
        <v>110</v>
      </c>
      <c r="C403" s="7" t="s">
        <v>145</v>
      </c>
      <c r="D403" s="304">
        <v>41915</v>
      </c>
      <c r="E403" s="1606"/>
      <c r="G403" s="51"/>
    </row>
    <row r="404" spans="2:7" x14ac:dyDescent="0.2">
      <c r="B404" s="7" t="s">
        <v>110</v>
      </c>
      <c r="C404" s="7" t="s">
        <v>179</v>
      </c>
      <c r="D404" s="304">
        <v>41915</v>
      </c>
      <c r="E404" s="1606"/>
      <c r="G404" s="51"/>
    </row>
    <row r="405" spans="2:7" x14ac:dyDescent="0.2">
      <c r="B405" s="7" t="s">
        <v>110</v>
      </c>
      <c r="C405" s="7" t="s">
        <v>103</v>
      </c>
      <c r="D405" s="304">
        <v>41915</v>
      </c>
      <c r="E405" s="1606"/>
      <c r="G405" s="51"/>
    </row>
    <row r="406" spans="2:7" x14ac:dyDescent="0.2">
      <c r="B406" s="7" t="s">
        <v>110</v>
      </c>
      <c r="C406" s="7" t="s">
        <v>143</v>
      </c>
      <c r="D406" s="304">
        <v>41915</v>
      </c>
      <c r="E406" s="1606"/>
      <c r="G406" s="51"/>
    </row>
    <row r="407" spans="2:7" x14ac:dyDescent="0.2">
      <c r="B407" s="7" t="s">
        <v>110</v>
      </c>
      <c r="C407" s="7" t="s">
        <v>208</v>
      </c>
      <c r="D407" s="304">
        <v>41915</v>
      </c>
      <c r="E407" s="1606"/>
      <c r="G407" s="51"/>
    </row>
    <row r="408" spans="2:7" x14ac:dyDescent="0.2">
      <c r="B408" s="7" t="s">
        <v>115</v>
      </c>
      <c r="C408" s="7" t="s">
        <v>108</v>
      </c>
      <c r="D408" s="304">
        <v>41915</v>
      </c>
      <c r="E408" s="1606"/>
      <c r="G408" s="51"/>
    </row>
    <row r="409" spans="2:7" x14ac:dyDescent="0.2">
      <c r="B409" s="7" t="s">
        <v>110</v>
      </c>
      <c r="C409" s="7" t="s">
        <v>104</v>
      </c>
      <c r="D409" s="304">
        <v>41915</v>
      </c>
      <c r="E409" s="1606"/>
      <c r="G409" s="51"/>
    </row>
    <row r="410" spans="2:7" x14ac:dyDescent="0.2">
      <c r="B410" s="7" t="s">
        <v>106</v>
      </c>
      <c r="C410" s="7" t="s">
        <v>141</v>
      </c>
      <c r="D410" s="304">
        <v>41915</v>
      </c>
      <c r="E410" s="1606"/>
      <c r="G410" s="51"/>
    </row>
    <row r="411" spans="2:7" x14ac:dyDescent="0.2">
      <c r="B411" s="7" t="s">
        <v>115</v>
      </c>
      <c r="C411" s="7" t="s">
        <v>110</v>
      </c>
      <c r="D411" s="304">
        <v>41915</v>
      </c>
      <c r="E411" s="1606"/>
      <c r="G411" s="51"/>
    </row>
    <row r="412" spans="2:7" x14ac:dyDescent="0.2">
      <c r="B412" s="7" t="s">
        <v>106</v>
      </c>
      <c r="C412" s="7" t="s">
        <v>115</v>
      </c>
      <c r="D412" s="304">
        <v>41915</v>
      </c>
      <c r="E412" s="1606"/>
      <c r="G412" s="51"/>
    </row>
    <row r="413" spans="2:7" x14ac:dyDescent="0.2">
      <c r="B413" s="7" t="s">
        <v>286</v>
      </c>
      <c r="C413" s="7" t="s">
        <v>240</v>
      </c>
      <c r="D413" s="302">
        <v>41943</v>
      </c>
      <c r="E413" s="1606"/>
      <c r="G413" s="51"/>
    </row>
    <row r="414" spans="2:7" x14ac:dyDescent="0.2">
      <c r="B414" s="7" t="s">
        <v>235</v>
      </c>
      <c r="C414" s="7" t="s">
        <v>226</v>
      </c>
      <c r="D414" s="302">
        <v>41943</v>
      </c>
      <c r="E414" s="1606"/>
      <c r="G414" s="51"/>
    </row>
    <row r="415" spans="2:7" x14ac:dyDescent="0.2">
      <c r="B415" s="7" t="s">
        <v>286</v>
      </c>
      <c r="C415" s="7" t="s">
        <v>241</v>
      </c>
      <c r="D415" s="302">
        <v>41943</v>
      </c>
      <c r="E415" s="1606"/>
      <c r="G415" s="51"/>
    </row>
    <row r="416" spans="2:7" x14ac:dyDescent="0.2">
      <c r="B416" s="7" t="s">
        <v>286</v>
      </c>
      <c r="C416" s="7" t="s">
        <v>118</v>
      </c>
      <c r="D416" s="302">
        <v>41943</v>
      </c>
      <c r="E416" s="1606"/>
      <c r="G416" s="51"/>
    </row>
    <row r="417" spans="2:7" x14ac:dyDescent="0.2">
      <c r="B417" s="7" t="s">
        <v>179</v>
      </c>
      <c r="C417" s="7" t="s">
        <v>114</v>
      </c>
      <c r="D417" s="302">
        <v>41943</v>
      </c>
      <c r="E417" s="1606"/>
      <c r="G417" s="51"/>
    </row>
    <row r="418" spans="2:7" x14ac:dyDescent="0.2">
      <c r="B418" s="7" t="s">
        <v>286</v>
      </c>
      <c r="C418" s="7" t="s">
        <v>106</v>
      </c>
      <c r="D418" s="302">
        <v>41943</v>
      </c>
      <c r="E418" s="1606"/>
      <c r="G418" s="51"/>
    </row>
    <row r="419" spans="2:7" x14ac:dyDescent="0.2">
      <c r="B419" s="7" t="s">
        <v>286</v>
      </c>
      <c r="C419" s="7" t="s">
        <v>104</v>
      </c>
      <c r="D419" s="302">
        <v>41943</v>
      </c>
      <c r="E419" s="1606"/>
      <c r="G419" s="51"/>
    </row>
    <row r="420" spans="2:7" x14ac:dyDescent="0.2">
      <c r="B420" s="7" t="s">
        <v>286</v>
      </c>
      <c r="C420" s="7" t="s">
        <v>141</v>
      </c>
      <c r="D420" s="302">
        <v>41943</v>
      </c>
      <c r="E420" s="1606"/>
      <c r="G420" s="51"/>
    </row>
    <row r="421" spans="2:7" x14ac:dyDescent="0.2">
      <c r="B421" s="7" t="s">
        <v>235</v>
      </c>
      <c r="C421" s="7" t="s">
        <v>208</v>
      </c>
      <c r="D421" s="302">
        <v>41943</v>
      </c>
      <c r="E421" s="1606"/>
      <c r="G421" s="51"/>
    </row>
    <row r="422" spans="2:7" x14ac:dyDescent="0.2">
      <c r="B422" s="7" t="s">
        <v>145</v>
      </c>
      <c r="C422" s="7" t="s">
        <v>108</v>
      </c>
      <c r="D422" s="302">
        <v>41943</v>
      </c>
      <c r="E422" s="1606"/>
      <c r="G422" s="51"/>
    </row>
    <row r="423" spans="2:7" x14ac:dyDescent="0.2">
      <c r="B423" s="7" t="s">
        <v>286</v>
      </c>
      <c r="C423" s="7" t="s">
        <v>111</v>
      </c>
      <c r="D423" s="302">
        <v>41943</v>
      </c>
      <c r="E423" s="1606"/>
      <c r="G423" s="51"/>
    </row>
    <row r="424" spans="2:7" x14ac:dyDescent="0.2">
      <c r="B424" s="7" t="s">
        <v>179</v>
      </c>
      <c r="C424" s="7" t="s">
        <v>145</v>
      </c>
      <c r="D424" s="302">
        <v>41943</v>
      </c>
      <c r="E424" s="1606"/>
      <c r="G424" s="51"/>
    </row>
    <row r="425" spans="2:7" x14ac:dyDescent="0.2">
      <c r="B425" s="7" t="s">
        <v>179</v>
      </c>
      <c r="C425" s="7" t="s">
        <v>286</v>
      </c>
      <c r="D425" s="302">
        <v>41943</v>
      </c>
      <c r="E425" s="1606"/>
      <c r="G425" s="51"/>
    </row>
    <row r="426" spans="2:7" x14ac:dyDescent="0.2">
      <c r="B426" s="7" t="s">
        <v>179</v>
      </c>
      <c r="C426" s="7" t="s">
        <v>103</v>
      </c>
      <c r="D426" s="302">
        <v>41943</v>
      </c>
      <c r="E426" s="1606"/>
      <c r="G426" s="51"/>
    </row>
    <row r="427" spans="2:7" x14ac:dyDescent="0.2">
      <c r="B427" s="7" t="s">
        <v>179</v>
      </c>
      <c r="C427" s="7" t="s">
        <v>235</v>
      </c>
      <c r="D427" s="302">
        <v>41943</v>
      </c>
      <c r="E427" s="1606"/>
      <c r="G427" s="51"/>
    </row>
    <row r="428" spans="2:7" x14ac:dyDescent="0.2">
      <c r="B428" s="7" t="s">
        <v>106</v>
      </c>
      <c r="C428" s="7" t="s">
        <v>102</v>
      </c>
      <c r="D428" s="302">
        <v>41978</v>
      </c>
      <c r="E428" s="1606"/>
      <c r="G428" s="51"/>
    </row>
    <row r="429" spans="2:7" x14ac:dyDescent="0.2">
      <c r="B429" s="7" t="s">
        <v>145</v>
      </c>
      <c r="C429" s="7" t="s">
        <v>235</v>
      </c>
      <c r="D429" s="302">
        <v>41978</v>
      </c>
      <c r="E429" s="1606"/>
      <c r="G429" s="51"/>
    </row>
    <row r="430" spans="2:7" x14ac:dyDescent="0.2">
      <c r="B430" s="7" t="s">
        <v>106</v>
      </c>
      <c r="C430" s="7" t="s">
        <v>179</v>
      </c>
      <c r="D430" s="302">
        <v>41978</v>
      </c>
      <c r="E430" s="1606"/>
      <c r="G430" s="51"/>
    </row>
    <row r="431" spans="2:7" x14ac:dyDescent="0.2">
      <c r="B431" s="7" t="s">
        <v>207</v>
      </c>
      <c r="C431" s="7" t="s">
        <v>103</v>
      </c>
      <c r="D431" s="302">
        <v>41978</v>
      </c>
      <c r="E431" s="1606"/>
      <c r="G431" s="51"/>
    </row>
    <row r="432" spans="2:7" x14ac:dyDescent="0.2">
      <c r="B432" s="7" t="s">
        <v>170</v>
      </c>
      <c r="C432" s="7" t="s">
        <v>104</v>
      </c>
      <c r="D432" s="302">
        <v>41978</v>
      </c>
      <c r="E432" s="1606"/>
      <c r="G432" s="51"/>
    </row>
    <row r="433" spans="2:7" x14ac:dyDescent="0.2">
      <c r="B433" s="7" t="s">
        <v>170</v>
      </c>
      <c r="C433" s="7" t="s">
        <v>145</v>
      </c>
      <c r="D433" s="302">
        <v>41978</v>
      </c>
      <c r="E433" s="1606"/>
      <c r="G433" s="51"/>
    </row>
    <row r="434" spans="2:7" x14ac:dyDescent="0.2">
      <c r="B434" s="7" t="s">
        <v>111</v>
      </c>
      <c r="C434" s="7" t="s">
        <v>114</v>
      </c>
      <c r="D434" s="302">
        <v>41978</v>
      </c>
      <c r="E434" s="1606"/>
      <c r="G434" s="51"/>
    </row>
    <row r="435" spans="2:7" x14ac:dyDescent="0.2">
      <c r="B435" s="7" t="s">
        <v>111</v>
      </c>
      <c r="C435" s="7" t="s">
        <v>106</v>
      </c>
      <c r="D435" s="302">
        <v>41978</v>
      </c>
      <c r="E435" s="1606"/>
      <c r="G435" s="51"/>
    </row>
    <row r="436" spans="2:7" x14ac:dyDescent="0.2">
      <c r="B436" s="7" t="s">
        <v>170</v>
      </c>
      <c r="C436" s="7" t="s">
        <v>208</v>
      </c>
      <c r="D436" s="302">
        <v>41978</v>
      </c>
      <c r="E436" s="1606"/>
      <c r="G436" s="51"/>
    </row>
    <row r="437" spans="2:7" x14ac:dyDescent="0.2">
      <c r="B437" s="7" t="s">
        <v>170</v>
      </c>
      <c r="C437" s="7" t="s">
        <v>111</v>
      </c>
      <c r="D437" s="302">
        <v>41978</v>
      </c>
      <c r="E437" s="1606"/>
      <c r="G437" s="51"/>
    </row>
    <row r="438" spans="2:7" x14ac:dyDescent="0.2">
      <c r="B438" s="7" t="s">
        <v>143</v>
      </c>
      <c r="C438" s="7" t="s">
        <v>240</v>
      </c>
      <c r="D438" s="302">
        <v>41978</v>
      </c>
      <c r="E438" s="1606"/>
      <c r="G438" s="51"/>
    </row>
    <row r="439" spans="2:7" x14ac:dyDescent="0.2">
      <c r="B439" s="7" t="s">
        <v>143</v>
      </c>
      <c r="C439" s="7" t="s">
        <v>241</v>
      </c>
      <c r="D439" s="302">
        <v>41978</v>
      </c>
      <c r="E439" s="1606"/>
      <c r="G439" s="51"/>
    </row>
    <row r="440" spans="2:7" x14ac:dyDescent="0.2">
      <c r="B440" s="7" t="s">
        <v>207</v>
      </c>
      <c r="C440" s="7" t="s">
        <v>108</v>
      </c>
      <c r="D440" s="302">
        <v>41978</v>
      </c>
      <c r="E440" s="1606"/>
      <c r="G440" s="51"/>
    </row>
    <row r="441" spans="2:7" x14ac:dyDescent="0.2">
      <c r="B441" s="7" t="s">
        <v>170</v>
      </c>
      <c r="C441" s="7" t="s">
        <v>143</v>
      </c>
      <c r="D441" s="302">
        <v>41978</v>
      </c>
      <c r="E441" s="1606"/>
      <c r="G441" s="51"/>
    </row>
    <row r="442" spans="2:7" x14ac:dyDescent="0.2">
      <c r="B442" s="7" t="s">
        <v>170</v>
      </c>
      <c r="C442" s="7" t="s">
        <v>207</v>
      </c>
      <c r="D442" s="302">
        <v>41978</v>
      </c>
      <c r="E442" s="1606"/>
      <c r="G442" s="51"/>
    </row>
    <row r="443" spans="2:7" x14ac:dyDescent="0.2">
      <c r="B443" s="7" t="s">
        <v>103</v>
      </c>
      <c r="C443" s="7" t="s">
        <v>207</v>
      </c>
      <c r="D443" s="302">
        <v>41992</v>
      </c>
      <c r="E443" s="1606"/>
      <c r="G443" s="51"/>
    </row>
    <row r="444" spans="2:7" x14ac:dyDescent="0.2">
      <c r="B444" s="7" t="s">
        <v>115</v>
      </c>
      <c r="C444" s="7" t="s">
        <v>141</v>
      </c>
      <c r="D444" s="302">
        <v>41992</v>
      </c>
      <c r="E444" s="1606"/>
      <c r="G444" s="51"/>
    </row>
    <row r="445" spans="2:7" x14ac:dyDescent="0.2">
      <c r="B445" s="7" t="s">
        <v>108</v>
      </c>
      <c r="C445" s="7" t="s">
        <v>239</v>
      </c>
      <c r="D445" s="302">
        <v>41992</v>
      </c>
      <c r="E445" s="1606"/>
      <c r="G445" s="51"/>
    </row>
    <row r="446" spans="2:7" x14ac:dyDescent="0.2">
      <c r="B446" s="7" t="s">
        <v>106</v>
      </c>
      <c r="C446" s="7" t="s">
        <v>235</v>
      </c>
      <c r="D446" s="302">
        <v>41992</v>
      </c>
      <c r="E446" s="1606"/>
      <c r="G446" s="51"/>
    </row>
    <row r="447" spans="2:7" x14ac:dyDescent="0.2">
      <c r="B447" s="7" t="s">
        <v>103</v>
      </c>
      <c r="C447" s="7" t="s">
        <v>111</v>
      </c>
      <c r="D447" s="302">
        <v>41992</v>
      </c>
      <c r="E447" s="1606"/>
      <c r="G447" s="51"/>
    </row>
    <row r="448" spans="2:7" x14ac:dyDescent="0.2">
      <c r="B448" s="7" t="s">
        <v>179</v>
      </c>
      <c r="C448" s="7" t="s">
        <v>104</v>
      </c>
      <c r="D448" s="302">
        <v>41992</v>
      </c>
      <c r="E448" s="1606"/>
      <c r="G448" s="51"/>
    </row>
    <row r="449" spans="2:7" x14ac:dyDescent="0.2">
      <c r="B449" s="7" t="s">
        <v>179</v>
      </c>
      <c r="C449" s="7" t="s">
        <v>208</v>
      </c>
      <c r="D449" s="302">
        <v>41992</v>
      </c>
      <c r="E449" s="1606"/>
      <c r="G449" s="51"/>
    </row>
    <row r="450" spans="2:7" x14ac:dyDescent="0.2">
      <c r="B450" s="7" t="s">
        <v>115</v>
      </c>
      <c r="C450" s="7" t="s">
        <v>108</v>
      </c>
      <c r="D450" s="302">
        <v>41992</v>
      </c>
      <c r="E450" s="1606"/>
      <c r="G450" s="51"/>
    </row>
    <row r="451" spans="2:7" x14ac:dyDescent="0.2">
      <c r="B451" s="7" t="s">
        <v>106</v>
      </c>
      <c r="C451" s="7" t="s">
        <v>103</v>
      </c>
      <c r="D451" s="302">
        <v>41992</v>
      </c>
      <c r="E451" s="1606"/>
      <c r="G451" s="51"/>
    </row>
    <row r="452" spans="2:7" x14ac:dyDescent="0.2">
      <c r="B452" s="7" t="s">
        <v>179</v>
      </c>
      <c r="C452" s="7" t="s">
        <v>115</v>
      </c>
      <c r="D452" s="302">
        <v>41992</v>
      </c>
      <c r="E452" s="1606"/>
      <c r="G452" s="51"/>
    </row>
    <row r="453" spans="2:7" x14ac:dyDescent="0.2">
      <c r="B453" s="7" t="s">
        <v>106</v>
      </c>
      <c r="C453" s="7" t="s">
        <v>241</v>
      </c>
      <c r="D453" s="302">
        <v>41992</v>
      </c>
      <c r="E453" s="1606"/>
      <c r="G453" s="51"/>
    </row>
    <row r="454" spans="2:7" x14ac:dyDescent="0.2">
      <c r="B454" s="7" t="s">
        <v>179</v>
      </c>
      <c r="C454" s="7" t="s">
        <v>106</v>
      </c>
      <c r="D454" s="302">
        <v>41992</v>
      </c>
      <c r="E454" s="1606"/>
      <c r="G454" s="51"/>
    </row>
    <row r="455" spans="2:7" x14ac:dyDescent="0.2">
      <c r="B455" s="7" t="s">
        <v>117</v>
      </c>
      <c r="C455" s="7" t="s">
        <v>145</v>
      </c>
      <c r="D455" s="302">
        <v>41996</v>
      </c>
      <c r="E455" s="1606"/>
      <c r="G455" s="51"/>
    </row>
    <row r="456" spans="2:7" x14ac:dyDescent="0.2">
      <c r="B456" s="7" t="s">
        <v>117</v>
      </c>
      <c r="C456" s="7" t="s">
        <v>106</v>
      </c>
      <c r="D456" s="302">
        <v>41996</v>
      </c>
      <c r="E456" s="1606"/>
      <c r="G456" s="51"/>
    </row>
    <row r="457" spans="2:7" x14ac:dyDescent="0.2">
      <c r="B457" s="7" t="s">
        <v>108</v>
      </c>
      <c r="C457" s="7" t="s">
        <v>312</v>
      </c>
      <c r="D457" s="302">
        <v>41996</v>
      </c>
      <c r="E457" s="1606"/>
      <c r="G457" s="51"/>
    </row>
    <row r="458" spans="2:7" x14ac:dyDescent="0.2">
      <c r="B458" s="7" t="s">
        <v>241</v>
      </c>
      <c r="C458" s="7" t="s">
        <v>112</v>
      </c>
      <c r="D458" s="302">
        <v>41996</v>
      </c>
      <c r="E458" s="1606"/>
      <c r="G458" s="51"/>
    </row>
    <row r="459" spans="2:7" x14ac:dyDescent="0.2">
      <c r="B459" s="7" t="s">
        <v>279</v>
      </c>
      <c r="C459" s="7" t="s">
        <v>108</v>
      </c>
      <c r="D459" s="302">
        <v>41996</v>
      </c>
      <c r="E459" s="1606"/>
      <c r="G459" s="51"/>
    </row>
    <row r="460" spans="2:7" x14ac:dyDescent="0.2">
      <c r="B460" s="7" t="s">
        <v>104</v>
      </c>
      <c r="C460" s="7" t="s">
        <v>111</v>
      </c>
      <c r="D460" s="302">
        <v>41996</v>
      </c>
      <c r="E460" s="1606"/>
      <c r="G460" s="51"/>
    </row>
    <row r="461" spans="2:7" x14ac:dyDescent="0.2">
      <c r="B461" s="7" t="s">
        <v>104</v>
      </c>
      <c r="C461" s="7" t="s">
        <v>240</v>
      </c>
      <c r="D461" s="302">
        <v>41996</v>
      </c>
      <c r="E461" s="1606"/>
      <c r="G461" s="51"/>
    </row>
    <row r="462" spans="2:7" x14ac:dyDescent="0.2">
      <c r="B462" s="7" t="s">
        <v>208</v>
      </c>
      <c r="C462" s="7" t="s">
        <v>241</v>
      </c>
      <c r="D462" s="302">
        <v>41996</v>
      </c>
      <c r="E462" s="1606"/>
      <c r="G462" s="51"/>
    </row>
    <row r="463" spans="2:7" x14ac:dyDescent="0.2">
      <c r="B463" s="7" t="s">
        <v>279</v>
      </c>
      <c r="C463" s="7" t="s">
        <v>103</v>
      </c>
      <c r="D463" s="302">
        <v>41996</v>
      </c>
      <c r="E463" s="1606"/>
      <c r="G463" s="51"/>
    </row>
    <row r="464" spans="2:7" x14ac:dyDescent="0.2">
      <c r="B464" s="7" t="s">
        <v>117</v>
      </c>
      <c r="C464" s="7" t="s">
        <v>118</v>
      </c>
      <c r="D464" s="302">
        <v>41996</v>
      </c>
      <c r="E464" s="1606"/>
      <c r="G464" s="51"/>
    </row>
    <row r="465" spans="2:7" x14ac:dyDescent="0.2">
      <c r="B465" s="7" t="s">
        <v>279</v>
      </c>
      <c r="C465" s="7" t="s">
        <v>167</v>
      </c>
      <c r="D465" s="302">
        <v>41996</v>
      </c>
      <c r="E465" s="1606"/>
      <c r="G465" s="51"/>
    </row>
    <row r="466" spans="2:7" x14ac:dyDescent="0.2">
      <c r="B466" s="7" t="s">
        <v>279</v>
      </c>
      <c r="C466" s="7" t="s">
        <v>107</v>
      </c>
      <c r="D466" s="302">
        <v>41996</v>
      </c>
      <c r="E466" s="1606"/>
      <c r="G466" s="51"/>
    </row>
    <row r="467" spans="2:7" x14ac:dyDescent="0.2">
      <c r="B467" s="7" t="s">
        <v>117</v>
      </c>
      <c r="C467" s="7" t="s">
        <v>208</v>
      </c>
      <c r="D467" s="302">
        <v>41996</v>
      </c>
      <c r="E467" s="1606"/>
      <c r="G467" s="51"/>
    </row>
    <row r="468" spans="2:7" x14ac:dyDescent="0.2">
      <c r="B468" s="7" t="s">
        <v>104</v>
      </c>
      <c r="C468" s="7" t="s">
        <v>179</v>
      </c>
      <c r="D468" s="302">
        <v>41996</v>
      </c>
      <c r="E468" s="1606"/>
      <c r="G468" s="51"/>
    </row>
    <row r="469" spans="2:7" x14ac:dyDescent="0.2">
      <c r="B469" s="7" t="s">
        <v>104</v>
      </c>
      <c r="C469" s="7" t="s">
        <v>117</v>
      </c>
      <c r="D469" s="302">
        <v>41996</v>
      </c>
      <c r="E469" s="1606"/>
      <c r="G469" s="51"/>
    </row>
    <row r="470" spans="2:7" x14ac:dyDescent="0.2">
      <c r="B470" s="7" t="s">
        <v>104</v>
      </c>
      <c r="C470" s="7" t="s">
        <v>279</v>
      </c>
      <c r="D470" s="302">
        <v>41996</v>
      </c>
      <c r="E470" s="1606"/>
      <c r="G470" s="51"/>
    </row>
    <row r="471" spans="2:7" x14ac:dyDescent="0.2">
      <c r="B471" s="7" t="s">
        <v>208</v>
      </c>
      <c r="C471" s="7" t="s">
        <v>170</v>
      </c>
      <c r="D471" s="302">
        <v>42034</v>
      </c>
      <c r="E471" s="1606"/>
      <c r="G471" s="51"/>
    </row>
    <row r="472" spans="2:7" x14ac:dyDescent="0.2">
      <c r="B472" s="7" t="s">
        <v>116</v>
      </c>
      <c r="C472" s="7" t="s">
        <v>179</v>
      </c>
      <c r="D472" s="302">
        <v>42034</v>
      </c>
      <c r="E472" s="1606"/>
      <c r="G472" s="51"/>
    </row>
    <row r="473" spans="2:7" x14ac:dyDescent="0.2">
      <c r="B473" s="7" t="s">
        <v>141</v>
      </c>
      <c r="C473" s="7" t="s">
        <v>111</v>
      </c>
      <c r="D473" s="302">
        <v>42034</v>
      </c>
      <c r="E473" s="1606"/>
      <c r="G473" s="51"/>
    </row>
    <row r="474" spans="2:7" x14ac:dyDescent="0.2">
      <c r="B474" s="7" t="s">
        <v>240</v>
      </c>
      <c r="C474" s="7" t="s">
        <v>143</v>
      </c>
      <c r="D474" s="302">
        <v>42034</v>
      </c>
      <c r="E474" s="1606"/>
      <c r="G474" s="51"/>
    </row>
    <row r="475" spans="2:7" x14ac:dyDescent="0.2">
      <c r="B475" s="7" t="s">
        <v>102</v>
      </c>
      <c r="C475" s="7" t="s">
        <v>145</v>
      </c>
      <c r="D475" s="302">
        <v>42034</v>
      </c>
      <c r="E475" s="1606"/>
      <c r="G475" s="51"/>
    </row>
    <row r="476" spans="2:7" x14ac:dyDescent="0.2">
      <c r="B476" s="7" t="s">
        <v>102</v>
      </c>
      <c r="C476" s="7" t="s">
        <v>208</v>
      </c>
      <c r="D476" s="302">
        <v>42034</v>
      </c>
      <c r="E476" s="1606"/>
      <c r="G476" s="51"/>
    </row>
    <row r="477" spans="2:7" x14ac:dyDescent="0.2">
      <c r="B477" s="7" t="s">
        <v>240</v>
      </c>
      <c r="C477" s="7" t="s">
        <v>241</v>
      </c>
      <c r="D477" s="302">
        <v>42034</v>
      </c>
      <c r="E477" s="1606"/>
      <c r="G477" s="51"/>
    </row>
    <row r="478" spans="2:7" x14ac:dyDescent="0.2">
      <c r="B478" s="7" t="s">
        <v>106</v>
      </c>
      <c r="C478" s="7" t="s">
        <v>235</v>
      </c>
      <c r="D478" s="302">
        <v>42034</v>
      </c>
      <c r="E478" s="1606"/>
      <c r="G478" s="51"/>
    </row>
    <row r="479" spans="2:7" x14ac:dyDescent="0.2">
      <c r="B479" s="7" t="s">
        <v>116</v>
      </c>
      <c r="C479" s="7" t="s">
        <v>207</v>
      </c>
      <c r="D479" s="302">
        <v>42034</v>
      </c>
      <c r="E479" s="1606"/>
      <c r="G479" s="51"/>
    </row>
    <row r="480" spans="2:7" x14ac:dyDescent="0.2">
      <c r="B480" s="7" t="s">
        <v>116</v>
      </c>
      <c r="C480" s="7" t="s">
        <v>114</v>
      </c>
      <c r="D480" s="302">
        <v>42034</v>
      </c>
      <c r="E480" s="1606"/>
      <c r="G480" s="51"/>
    </row>
    <row r="481" spans="2:7" x14ac:dyDescent="0.2">
      <c r="B481" s="7" t="s">
        <v>141</v>
      </c>
      <c r="C481" s="7" t="s">
        <v>106</v>
      </c>
      <c r="D481" s="302">
        <v>42034</v>
      </c>
      <c r="E481" s="1606"/>
      <c r="G481" s="51"/>
    </row>
    <row r="482" spans="2:7" x14ac:dyDescent="0.2">
      <c r="B482" s="7" t="s">
        <v>102</v>
      </c>
      <c r="C482" s="7" t="s">
        <v>141</v>
      </c>
      <c r="D482" s="302">
        <v>42034</v>
      </c>
      <c r="E482" s="1606"/>
      <c r="G482" s="51"/>
    </row>
    <row r="483" spans="2:7" x14ac:dyDescent="0.2">
      <c r="B483" s="7" t="s">
        <v>102</v>
      </c>
      <c r="C483" s="7" t="s">
        <v>240</v>
      </c>
      <c r="D483" s="302">
        <v>42034</v>
      </c>
      <c r="E483" s="1606"/>
      <c r="G483" s="51"/>
    </row>
    <row r="484" spans="2:7" x14ac:dyDescent="0.2">
      <c r="B484" s="7" t="s">
        <v>102</v>
      </c>
      <c r="C484" s="7" t="s">
        <v>116</v>
      </c>
      <c r="D484" s="302">
        <v>42034</v>
      </c>
      <c r="E484" s="1606"/>
      <c r="G484" s="51"/>
    </row>
    <row r="485" spans="2:7" x14ac:dyDescent="0.2">
      <c r="B485" s="7" t="s">
        <v>102</v>
      </c>
      <c r="C485" s="7" t="s">
        <v>103</v>
      </c>
      <c r="D485" s="302">
        <v>42034</v>
      </c>
      <c r="E485" s="1606"/>
      <c r="G485" s="51"/>
    </row>
    <row r="486" spans="2:7" x14ac:dyDescent="0.2">
      <c r="B486" s="7" t="s">
        <v>240</v>
      </c>
      <c r="C486" s="7" t="s">
        <v>117</v>
      </c>
      <c r="D486" s="302">
        <v>42062</v>
      </c>
      <c r="E486" s="1606"/>
      <c r="G486" s="51"/>
    </row>
    <row r="487" spans="2:7" x14ac:dyDescent="0.2">
      <c r="B487" s="7" t="s">
        <v>240</v>
      </c>
      <c r="C487" s="7" t="s">
        <v>208</v>
      </c>
      <c r="D487" s="302">
        <v>42062</v>
      </c>
      <c r="E487" s="1606"/>
      <c r="G487" s="51"/>
    </row>
    <row r="488" spans="2:7" x14ac:dyDescent="0.2">
      <c r="B488" s="7" t="s">
        <v>179</v>
      </c>
      <c r="C488" s="7" t="s">
        <v>141</v>
      </c>
      <c r="D488" s="302">
        <v>42062</v>
      </c>
      <c r="E488" s="1606"/>
      <c r="G488" s="51"/>
    </row>
    <row r="489" spans="2:7" x14ac:dyDescent="0.2">
      <c r="B489" s="7" t="s">
        <v>240</v>
      </c>
      <c r="C489" s="7" t="s">
        <v>103</v>
      </c>
      <c r="D489" s="302">
        <v>42062</v>
      </c>
      <c r="E489" s="1606"/>
      <c r="G489" s="51"/>
    </row>
    <row r="490" spans="2:7" x14ac:dyDescent="0.2">
      <c r="B490" s="7" t="s">
        <v>240</v>
      </c>
      <c r="C490" s="7" t="s">
        <v>114</v>
      </c>
      <c r="D490" s="302">
        <v>42062</v>
      </c>
      <c r="E490" s="1606"/>
      <c r="G490" s="51"/>
    </row>
    <row r="491" spans="2:7" x14ac:dyDescent="0.2">
      <c r="B491" s="7" t="s">
        <v>145</v>
      </c>
      <c r="C491" s="7" t="s">
        <v>104</v>
      </c>
      <c r="D491" s="302">
        <v>42062</v>
      </c>
      <c r="E491" s="1606"/>
      <c r="G491" s="51"/>
    </row>
    <row r="492" spans="2:7" x14ac:dyDescent="0.2">
      <c r="B492" s="7" t="s">
        <v>108</v>
      </c>
      <c r="C492" s="7" t="s">
        <v>315</v>
      </c>
      <c r="D492" s="302">
        <v>42062</v>
      </c>
      <c r="E492" s="1606"/>
      <c r="G492" s="51"/>
    </row>
    <row r="493" spans="2:7" x14ac:dyDescent="0.2">
      <c r="B493" s="7" t="s">
        <v>107</v>
      </c>
      <c r="C493" s="7" t="s">
        <v>226</v>
      </c>
      <c r="D493" s="302">
        <v>42062</v>
      </c>
      <c r="E493" s="1606"/>
      <c r="G493" s="51"/>
    </row>
    <row r="494" spans="2:7" x14ac:dyDescent="0.2">
      <c r="B494" s="7" t="s">
        <v>240</v>
      </c>
      <c r="C494" s="7" t="s">
        <v>179</v>
      </c>
      <c r="D494" s="302">
        <v>42062</v>
      </c>
      <c r="E494" s="1606"/>
      <c r="G494" s="51"/>
    </row>
    <row r="495" spans="2:7" x14ac:dyDescent="0.2">
      <c r="B495" s="7" t="s">
        <v>108</v>
      </c>
      <c r="C495" s="7" t="s">
        <v>111</v>
      </c>
      <c r="D495" s="302">
        <v>42062</v>
      </c>
      <c r="E495" s="1606"/>
      <c r="G495" s="51"/>
    </row>
    <row r="496" spans="2:7" x14ac:dyDescent="0.2">
      <c r="B496" s="7" t="s">
        <v>240</v>
      </c>
      <c r="C496" s="7" t="s">
        <v>108</v>
      </c>
      <c r="D496" s="302">
        <v>42062</v>
      </c>
      <c r="E496" s="1606"/>
      <c r="G496" s="51"/>
    </row>
    <row r="497" spans="2:7" x14ac:dyDescent="0.2">
      <c r="B497" s="7" t="s">
        <v>240</v>
      </c>
      <c r="C497" s="7" t="s">
        <v>107</v>
      </c>
      <c r="D497" s="302">
        <v>42062</v>
      </c>
      <c r="E497" s="1606"/>
      <c r="G497" s="51"/>
    </row>
    <row r="498" spans="2:7" x14ac:dyDescent="0.2">
      <c r="B498" s="7" t="s">
        <v>235</v>
      </c>
      <c r="C498" s="7" t="s">
        <v>145</v>
      </c>
      <c r="D498" s="302">
        <v>42062</v>
      </c>
      <c r="E498" s="1606"/>
      <c r="G498" s="51"/>
    </row>
    <row r="499" spans="2:7" x14ac:dyDescent="0.2">
      <c r="B499" s="7" t="s">
        <v>240</v>
      </c>
      <c r="C499" s="7" t="s">
        <v>106</v>
      </c>
      <c r="D499" s="302">
        <v>42062</v>
      </c>
      <c r="E499" s="1606"/>
      <c r="G499" s="51"/>
    </row>
    <row r="500" spans="2:7" x14ac:dyDescent="0.2">
      <c r="B500" s="7" t="s">
        <v>240</v>
      </c>
      <c r="C500" s="7" t="s">
        <v>235</v>
      </c>
      <c r="D500" s="302">
        <v>42062</v>
      </c>
      <c r="E500" s="1606"/>
      <c r="G500" s="51"/>
    </row>
    <row r="501" spans="2:7" x14ac:dyDescent="0.2">
      <c r="B501" s="7" t="s">
        <v>104</v>
      </c>
      <c r="C501" s="7" t="s">
        <v>141</v>
      </c>
      <c r="D501" s="302">
        <v>42083</v>
      </c>
      <c r="E501" s="1606"/>
      <c r="G501" s="51"/>
    </row>
    <row r="502" spans="2:7" x14ac:dyDescent="0.2">
      <c r="B502" s="7" t="s">
        <v>145</v>
      </c>
      <c r="C502" s="7" t="s">
        <v>108</v>
      </c>
      <c r="D502" s="302">
        <v>42083</v>
      </c>
      <c r="E502" s="1606"/>
      <c r="G502" s="51"/>
    </row>
    <row r="503" spans="2:7" x14ac:dyDescent="0.2">
      <c r="B503" s="7" t="s">
        <v>226</v>
      </c>
      <c r="C503" s="7" t="s">
        <v>241</v>
      </c>
      <c r="D503" s="302">
        <v>42083</v>
      </c>
      <c r="E503" s="1606"/>
      <c r="G503" s="51"/>
    </row>
    <row r="504" spans="2:7" x14ac:dyDescent="0.2">
      <c r="B504" s="7" t="s">
        <v>226</v>
      </c>
      <c r="C504" s="7" t="s">
        <v>240</v>
      </c>
      <c r="D504" s="302">
        <v>42083</v>
      </c>
      <c r="E504" s="1606"/>
      <c r="G504" s="51"/>
    </row>
    <row r="505" spans="2:7" x14ac:dyDescent="0.2">
      <c r="B505" s="7" t="s">
        <v>143</v>
      </c>
      <c r="C505" s="7" t="s">
        <v>239</v>
      </c>
      <c r="D505" s="302">
        <v>42083</v>
      </c>
      <c r="E505" s="1606"/>
      <c r="G505" s="51"/>
    </row>
    <row r="506" spans="2:7" x14ac:dyDescent="0.2">
      <c r="B506" s="7" t="s">
        <v>145</v>
      </c>
      <c r="C506" s="7" t="s">
        <v>106</v>
      </c>
      <c r="D506" s="302">
        <v>42083</v>
      </c>
      <c r="E506" s="1606"/>
      <c r="G506" s="51"/>
    </row>
    <row r="507" spans="2:7" x14ac:dyDescent="0.2">
      <c r="B507" s="7" t="s">
        <v>115</v>
      </c>
      <c r="C507" s="7" t="s">
        <v>235</v>
      </c>
      <c r="D507" s="302">
        <v>42083</v>
      </c>
      <c r="E507" s="1606"/>
      <c r="G507" s="51"/>
    </row>
    <row r="508" spans="2:7" x14ac:dyDescent="0.2">
      <c r="B508" s="7" t="s">
        <v>145</v>
      </c>
      <c r="C508" s="7" t="s">
        <v>143</v>
      </c>
      <c r="D508" s="302">
        <v>42083</v>
      </c>
      <c r="E508" s="1606"/>
      <c r="G508" s="51"/>
    </row>
    <row r="509" spans="2:7" x14ac:dyDescent="0.2">
      <c r="B509" s="7" t="s">
        <v>208</v>
      </c>
      <c r="C509" s="7" t="s">
        <v>104</v>
      </c>
      <c r="D509" s="302">
        <v>42083</v>
      </c>
      <c r="E509" s="1606"/>
      <c r="G509" s="51"/>
    </row>
    <row r="510" spans="2:7" x14ac:dyDescent="0.2">
      <c r="B510" s="7" t="s">
        <v>103</v>
      </c>
      <c r="C510" s="7" t="s">
        <v>226</v>
      </c>
      <c r="D510" s="302">
        <v>42083</v>
      </c>
      <c r="E510" s="1606"/>
      <c r="G510" s="51"/>
    </row>
    <row r="511" spans="2:7" x14ac:dyDescent="0.2">
      <c r="B511" s="7" t="s">
        <v>145</v>
      </c>
      <c r="C511" s="7" t="s">
        <v>115</v>
      </c>
      <c r="D511" s="302">
        <v>42083</v>
      </c>
      <c r="E511" s="1606"/>
      <c r="G511" s="51"/>
    </row>
    <row r="512" spans="2:7" x14ac:dyDescent="0.2">
      <c r="B512" s="7" t="s">
        <v>179</v>
      </c>
      <c r="C512" s="7" t="s">
        <v>103</v>
      </c>
      <c r="D512" s="302">
        <v>42083</v>
      </c>
      <c r="E512" s="1606"/>
      <c r="G512" s="51"/>
    </row>
    <row r="513" spans="2:7" x14ac:dyDescent="0.2">
      <c r="B513" s="7" t="s">
        <v>145</v>
      </c>
      <c r="C513" s="7" t="s">
        <v>208</v>
      </c>
      <c r="D513" s="302">
        <v>42083</v>
      </c>
      <c r="E513" s="1606"/>
      <c r="G513" s="51"/>
    </row>
    <row r="514" spans="2:7" x14ac:dyDescent="0.2">
      <c r="B514" s="7" t="s">
        <v>179</v>
      </c>
      <c r="C514" s="7" t="s">
        <v>145</v>
      </c>
      <c r="D514" s="302">
        <v>42083</v>
      </c>
      <c r="E514" s="1606"/>
      <c r="G514" s="51"/>
    </row>
    <row r="515" spans="2:7" x14ac:dyDescent="0.2">
      <c r="B515" s="7" t="s">
        <v>104</v>
      </c>
      <c r="C515" s="7" t="s">
        <v>103</v>
      </c>
      <c r="D515" s="302">
        <v>42104</v>
      </c>
      <c r="E515" s="1606"/>
      <c r="G515" s="51"/>
    </row>
    <row r="516" spans="2:7" x14ac:dyDescent="0.2">
      <c r="B516" s="7" t="s">
        <v>116</v>
      </c>
      <c r="C516" s="7" t="s">
        <v>207</v>
      </c>
      <c r="D516" s="302">
        <v>42104</v>
      </c>
      <c r="E516" s="1606"/>
      <c r="G516" s="51"/>
    </row>
    <row r="517" spans="2:7" x14ac:dyDescent="0.2">
      <c r="B517" s="7" t="s">
        <v>226</v>
      </c>
      <c r="C517" s="7" t="s">
        <v>241</v>
      </c>
      <c r="D517" s="302">
        <v>42104</v>
      </c>
      <c r="E517" s="1606"/>
      <c r="G517" s="51"/>
    </row>
    <row r="518" spans="2:7" x14ac:dyDescent="0.2">
      <c r="B518" s="7" t="s">
        <v>116</v>
      </c>
      <c r="C518" s="7" t="s">
        <v>108</v>
      </c>
      <c r="D518" s="302">
        <v>42104</v>
      </c>
      <c r="E518" s="1606"/>
      <c r="G518" s="51"/>
    </row>
    <row r="519" spans="2:7" x14ac:dyDescent="0.2">
      <c r="B519" s="7" t="s">
        <v>141</v>
      </c>
      <c r="C519" s="7" t="s">
        <v>208</v>
      </c>
      <c r="D519" s="302">
        <v>42104</v>
      </c>
      <c r="E519" s="1606"/>
      <c r="G519" s="51"/>
    </row>
    <row r="520" spans="2:7" x14ac:dyDescent="0.2">
      <c r="B520" s="7" t="s">
        <v>115</v>
      </c>
      <c r="C520" s="7" t="s">
        <v>235</v>
      </c>
      <c r="D520" s="302">
        <v>42104</v>
      </c>
      <c r="E520" s="1606"/>
      <c r="G520" s="51"/>
    </row>
    <row r="521" spans="2:7" x14ac:dyDescent="0.2">
      <c r="B521" s="7" t="s">
        <v>106</v>
      </c>
      <c r="C521" s="7" t="s">
        <v>111</v>
      </c>
      <c r="D521" s="302">
        <v>42104</v>
      </c>
      <c r="E521" s="1606"/>
      <c r="G521" s="51"/>
    </row>
    <row r="522" spans="2:7" x14ac:dyDescent="0.2">
      <c r="B522" s="7" t="s">
        <v>115</v>
      </c>
      <c r="C522" s="7" t="s">
        <v>114</v>
      </c>
      <c r="D522" s="302">
        <v>42104</v>
      </c>
      <c r="E522" s="1606"/>
      <c r="G522" s="51"/>
    </row>
    <row r="523" spans="2:7" x14ac:dyDescent="0.2">
      <c r="B523" s="7" t="s">
        <v>115</v>
      </c>
      <c r="C523" s="7" t="s">
        <v>145</v>
      </c>
      <c r="D523" s="302">
        <v>42104</v>
      </c>
      <c r="E523" s="1606"/>
      <c r="G523" s="51"/>
    </row>
    <row r="524" spans="2:7" x14ac:dyDescent="0.2">
      <c r="B524" s="7" t="s">
        <v>240</v>
      </c>
      <c r="C524" s="7" t="s">
        <v>234</v>
      </c>
      <c r="D524" s="302">
        <v>42104</v>
      </c>
      <c r="E524" s="1606"/>
      <c r="G524" s="51"/>
    </row>
    <row r="525" spans="2:7" x14ac:dyDescent="0.2">
      <c r="B525" s="7" t="s">
        <v>240</v>
      </c>
      <c r="C525" s="7" t="s">
        <v>106</v>
      </c>
      <c r="D525" s="302">
        <v>42104</v>
      </c>
      <c r="E525" s="1606"/>
      <c r="G525" s="51"/>
    </row>
    <row r="526" spans="2:7" x14ac:dyDescent="0.2">
      <c r="B526" s="7" t="s">
        <v>115</v>
      </c>
      <c r="C526" s="7" t="s">
        <v>141</v>
      </c>
      <c r="D526" s="302">
        <v>42104</v>
      </c>
      <c r="E526" s="1606"/>
      <c r="G526" s="51"/>
    </row>
    <row r="527" spans="2:7" x14ac:dyDescent="0.2">
      <c r="B527" s="7" t="s">
        <v>115</v>
      </c>
      <c r="C527" s="7" t="s">
        <v>116</v>
      </c>
      <c r="D527" s="302">
        <v>42104</v>
      </c>
      <c r="E527" s="1606"/>
      <c r="G527" s="51"/>
    </row>
    <row r="528" spans="2:7" x14ac:dyDescent="0.2">
      <c r="B528" s="7" t="s">
        <v>179</v>
      </c>
      <c r="C528" s="7" t="s">
        <v>240</v>
      </c>
      <c r="D528" s="302">
        <v>42104</v>
      </c>
      <c r="E528" s="1606"/>
      <c r="G528" s="51"/>
    </row>
    <row r="529" spans="2:7" x14ac:dyDescent="0.2">
      <c r="B529" s="7" t="s">
        <v>115</v>
      </c>
      <c r="C529" s="7" t="s">
        <v>226</v>
      </c>
      <c r="D529" s="302">
        <v>42104</v>
      </c>
      <c r="E529" s="1606"/>
      <c r="G529" s="51"/>
    </row>
    <row r="530" spans="2:7" x14ac:dyDescent="0.2">
      <c r="B530" s="7" t="s">
        <v>115</v>
      </c>
      <c r="C530" s="7" t="s">
        <v>104</v>
      </c>
      <c r="D530" s="302">
        <v>42104</v>
      </c>
      <c r="E530" s="1606"/>
      <c r="G530" s="51"/>
    </row>
    <row r="531" spans="2:7" x14ac:dyDescent="0.2">
      <c r="B531" s="7" t="s">
        <v>115</v>
      </c>
      <c r="C531" s="7" t="s">
        <v>179</v>
      </c>
      <c r="D531" s="302">
        <v>42104</v>
      </c>
      <c r="E531" s="1606"/>
      <c r="G531" s="51"/>
    </row>
    <row r="532" spans="2:7" x14ac:dyDescent="0.2">
      <c r="B532" s="7" t="s">
        <v>115</v>
      </c>
      <c r="C532" s="7" t="s">
        <v>108</v>
      </c>
      <c r="D532" s="302">
        <v>42125</v>
      </c>
      <c r="E532" s="1606"/>
      <c r="G532" s="51"/>
    </row>
    <row r="533" spans="2:7" x14ac:dyDescent="0.2">
      <c r="B533" s="7" t="s">
        <v>145</v>
      </c>
      <c r="C533" s="7" t="s">
        <v>111</v>
      </c>
      <c r="D533" s="302">
        <v>42125</v>
      </c>
      <c r="E533" s="1606"/>
      <c r="G533" s="51"/>
    </row>
    <row r="534" spans="2:7" x14ac:dyDescent="0.2">
      <c r="B534" s="7" t="s">
        <v>145</v>
      </c>
      <c r="C534" s="7" t="s">
        <v>235</v>
      </c>
      <c r="D534" s="302">
        <v>42125</v>
      </c>
      <c r="E534" s="1606"/>
      <c r="G534" s="51"/>
    </row>
    <row r="535" spans="2:7" x14ac:dyDescent="0.2">
      <c r="B535" s="7" t="s">
        <v>106</v>
      </c>
      <c r="C535" s="7" t="s">
        <v>115</v>
      </c>
      <c r="D535" s="302">
        <v>42125</v>
      </c>
      <c r="E535" s="1606"/>
      <c r="G535" s="51"/>
    </row>
    <row r="536" spans="2:7" x14ac:dyDescent="0.2">
      <c r="B536" s="7" t="s">
        <v>145</v>
      </c>
      <c r="C536" s="7" t="s">
        <v>103</v>
      </c>
      <c r="D536" s="302">
        <v>42125</v>
      </c>
      <c r="E536" s="1606"/>
      <c r="G536" s="51"/>
    </row>
    <row r="537" spans="2:7" x14ac:dyDescent="0.2">
      <c r="B537" s="7" t="s">
        <v>106</v>
      </c>
      <c r="C537" s="7" t="s">
        <v>141</v>
      </c>
      <c r="D537" s="302">
        <v>42125</v>
      </c>
      <c r="E537" s="1606"/>
      <c r="G537" s="51"/>
    </row>
    <row r="538" spans="2:7" x14ac:dyDescent="0.2">
      <c r="B538" s="7" t="s">
        <v>104</v>
      </c>
      <c r="C538" s="7" t="s">
        <v>226</v>
      </c>
      <c r="D538" s="302">
        <v>42125</v>
      </c>
      <c r="E538" s="1606"/>
      <c r="G538" s="51"/>
    </row>
    <row r="539" spans="2:7" x14ac:dyDescent="0.2">
      <c r="B539" s="7" t="s">
        <v>106</v>
      </c>
      <c r="C539" s="7" t="s">
        <v>104</v>
      </c>
      <c r="D539" s="302">
        <v>42125</v>
      </c>
      <c r="E539" s="1606"/>
      <c r="G539" s="51"/>
    </row>
    <row r="540" spans="2:7" x14ac:dyDescent="0.2">
      <c r="B540" s="7" t="s">
        <v>106</v>
      </c>
      <c r="C540" s="7" t="s">
        <v>208</v>
      </c>
      <c r="D540" s="302">
        <v>42125</v>
      </c>
      <c r="E540" s="1606"/>
      <c r="G540" s="51"/>
    </row>
    <row r="541" spans="2:7" x14ac:dyDescent="0.2">
      <c r="B541" s="7" t="s">
        <v>106</v>
      </c>
      <c r="C541" s="7" t="s">
        <v>145</v>
      </c>
      <c r="D541" s="302">
        <v>42125</v>
      </c>
      <c r="E541" s="1606"/>
      <c r="G541" s="51"/>
    </row>
    <row r="542" spans="2:7" x14ac:dyDescent="0.2">
      <c r="B542" s="7" t="s">
        <v>106</v>
      </c>
      <c r="C542" s="7" t="s">
        <v>179</v>
      </c>
      <c r="D542" s="302">
        <v>42125</v>
      </c>
      <c r="E542" s="1606"/>
      <c r="G542" s="51"/>
    </row>
    <row r="543" spans="2:7" x14ac:dyDescent="0.2">
      <c r="B543" s="7" t="s">
        <v>111</v>
      </c>
      <c r="C543" s="7" t="s">
        <v>141</v>
      </c>
      <c r="D543" s="302">
        <v>42139</v>
      </c>
      <c r="E543" s="1606"/>
      <c r="G543" s="51"/>
    </row>
    <row r="544" spans="2:7" x14ac:dyDescent="0.2">
      <c r="B544" s="7" t="s">
        <v>235</v>
      </c>
      <c r="C544" s="7" t="s">
        <v>108</v>
      </c>
      <c r="D544" s="302">
        <v>42139</v>
      </c>
      <c r="E544" s="1606"/>
      <c r="G544" s="51"/>
    </row>
    <row r="545" spans="2:7" x14ac:dyDescent="0.2">
      <c r="B545" s="7" t="s">
        <v>103</v>
      </c>
      <c r="C545" s="7" t="s">
        <v>179</v>
      </c>
      <c r="D545" s="302">
        <v>42139</v>
      </c>
      <c r="E545" s="1606"/>
      <c r="G545" s="51"/>
    </row>
    <row r="546" spans="2:7" x14ac:dyDescent="0.2">
      <c r="B546" s="7" t="s">
        <v>240</v>
      </c>
      <c r="C546" s="7" t="s">
        <v>104</v>
      </c>
      <c r="D546" s="302">
        <v>42139</v>
      </c>
      <c r="E546" s="1606"/>
      <c r="G546" s="51"/>
    </row>
    <row r="547" spans="2:7" x14ac:dyDescent="0.2">
      <c r="B547" s="7" t="s">
        <v>111</v>
      </c>
      <c r="C547" s="7" t="s">
        <v>208</v>
      </c>
      <c r="D547" s="302">
        <v>42139</v>
      </c>
      <c r="E547" s="1606"/>
      <c r="G547" s="51"/>
    </row>
    <row r="548" spans="2:7" x14ac:dyDescent="0.2">
      <c r="B548" s="7" t="s">
        <v>111</v>
      </c>
      <c r="C548" s="7" t="s">
        <v>145</v>
      </c>
      <c r="D548" s="302">
        <v>42139</v>
      </c>
      <c r="E548" s="1606"/>
      <c r="G548" s="51"/>
    </row>
    <row r="549" spans="2:7" x14ac:dyDescent="0.2">
      <c r="B549" s="7" t="s">
        <v>226</v>
      </c>
      <c r="C549" s="7" t="s">
        <v>115</v>
      </c>
      <c r="D549" s="302">
        <v>42139</v>
      </c>
      <c r="E549" s="1606"/>
      <c r="G549" s="51"/>
    </row>
    <row r="550" spans="2:7" x14ac:dyDescent="0.2">
      <c r="B550" s="7" t="s">
        <v>103</v>
      </c>
      <c r="C550" s="7" t="s">
        <v>207</v>
      </c>
      <c r="D550" s="302">
        <v>42139</v>
      </c>
      <c r="E550" s="1606"/>
      <c r="G550" s="51"/>
    </row>
    <row r="551" spans="2:7" x14ac:dyDescent="0.2">
      <c r="B551" s="7" t="s">
        <v>103</v>
      </c>
      <c r="C551" s="7" t="s">
        <v>240</v>
      </c>
      <c r="D551" s="302">
        <v>42139</v>
      </c>
      <c r="E551" s="1606"/>
      <c r="G551" s="51"/>
    </row>
    <row r="552" spans="2:7" x14ac:dyDescent="0.2">
      <c r="B552" s="7" t="s">
        <v>103</v>
      </c>
      <c r="C552" s="7" t="s">
        <v>111</v>
      </c>
      <c r="D552" s="302">
        <v>42139</v>
      </c>
      <c r="E552" s="1606"/>
      <c r="G552" s="51"/>
    </row>
    <row r="553" spans="2:7" x14ac:dyDescent="0.2">
      <c r="B553" s="7" t="s">
        <v>226</v>
      </c>
      <c r="C553" s="7" t="s">
        <v>235</v>
      </c>
      <c r="D553" s="302">
        <v>42139</v>
      </c>
      <c r="E553" s="1606"/>
      <c r="G553" s="51"/>
    </row>
    <row r="554" spans="2:7" x14ac:dyDescent="0.2">
      <c r="B554" s="7" t="s">
        <v>103</v>
      </c>
      <c r="C554" s="7" t="s">
        <v>226</v>
      </c>
      <c r="D554" s="302">
        <v>42139</v>
      </c>
      <c r="E554" s="1606"/>
      <c r="G554" s="51"/>
    </row>
    <row r="555" spans="2:7" x14ac:dyDescent="0.2">
      <c r="B555" s="7" t="s">
        <v>179</v>
      </c>
      <c r="C555" s="7" t="s">
        <v>241</v>
      </c>
      <c r="D555" s="302">
        <v>42174</v>
      </c>
      <c r="E555" s="1606"/>
      <c r="G555" s="51"/>
    </row>
    <row r="556" spans="2:7" x14ac:dyDescent="0.2">
      <c r="B556" s="7" t="s">
        <v>145</v>
      </c>
      <c r="C556" s="7" t="s">
        <v>103</v>
      </c>
      <c r="D556" s="302">
        <v>42174</v>
      </c>
      <c r="E556" s="1606"/>
      <c r="G556" s="51"/>
    </row>
    <row r="557" spans="2:7" x14ac:dyDescent="0.2">
      <c r="B557" s="7" t="s">
        <v>145</v>
      </c>
      <c r="C557" s="7" t="s">
        <v>143</v>
      </c>
      <c r="D557" s="302">
        <v>42174</v>
      </c>
      <c r="E557" s="1606"/>
      <c r="G557" s="51"/>
    </row>
    <row r="558" spans="2:7" x14ac:dyDescent="0.2">
      <c r="B558" s="7" t="s">
        <v>179</v>
      </c>
      <c r="C558" s="7" t="s">
        <v>208</v>
      </c>
      <c r="D558" s="302">
        <v>42174</v>
      </c>
      <c r="E558" s="1606"/>
      <c r="G558" s="51"/>
    </row>
    <row r="559" spans="2:7" x14ac:dyDescent="0.2">
      <c r="B559" s="7" t="s">
        <v>114</v>
      </c>
      <c r="C559" s="7" t="s">
        <v>117</v>
      </c>
      <c r="D559" s="302">
        <v>42174</v>
      </c>
      <c r="E559" s="1606"/>
      <c r="G559" s="51"/>
    </row>
    <row r="560" spans="2:7" x14ac:dyDescent="0.2">
      <c r="B560" s="7" t="s">
        <v>235</v>
      </c>
      <c r="C560" s="7" t="s">
        <v>108</v>
      </c>
      <c r="D560" s="302">
        <v>42174</v>
      </c>
      <c r="E560" s="1606"/>
      <c r="G560" s="51"/>
    </row>
    <row r="561" spans="2:7" x14ac:dyDescent="0.2">
      <c r="B561" s="7" t="s">
        <v>111</v>
      </c>
      <c r="C561" s="7" t="s">
        <v>179</v>
      </c>
      <c r="D561" s="302">
        <v>42174</v>
      </c>
      <c r="E561" s="1606"/>
      <c r="G561" s="51"/>
    </row>
    <row r="562" spans="2:7" x14ac:dyDescent="0.2">
      <c r="B562" s="7" t="s">
        <v>104</v>
      </c>
      <c r="C562" s="7" t="s">
        <v>226</v>
      </c>
      <c r="D562" s="302">
        <v>42174</v>
      </c>
      <c r="E562" s="1606"/>
      <c r="G562" s="51"/>
    </row>
    <row r="563" spans="2:7" x14ac:dyDescent="0.2">
      <c r="B563" s="7" t="s">
        <v>104</v>
      </c>
      <c r="C563" s="7" t="s">
        <v>235</v>
      </c>
      <c r="D563" s="302">
        <v>42174</v>
      </c>
      <c r="E563" s="1606"/>
      <c r="G563" s="51"/>
    </row>
    <row r="564" spans="2:7" x14ac:dyDescent="0.2">
      <c r="B564" s="7" t="s">
        <v>111</v>
      </c>
      <c r="C564" s="7" t="s">
        <v>145</v>
      </c>
      <c r="D564" s="302">
        <v>42174</v>
      </c>
      <c r="E564" s="1606"/>
      <c r="G564" s="51"/>
    </row>
    <row r="565" spans="2:7" x14ac:dyDescent="0.2">
      <c r="B565" s="7" t="s">
        <v>111</v>
      </c>
      <c r="C565" s="7" t="s">
        <v>141</v>
      </c>
      <c r="D565" s="302">
        <v>42174</v>
      </c>
      <c r="E565" s="1606"/>
      <c r="G565" s="51"/>
    </row>
    <row r="566" spans="2:7" x14ac:dyDescent="0.2">
      <c r="B566" s="7" t="s">
        <v>106</v>
      </c>
      <c r="C566" s="7" t="s">
        <v>104</v>
      </c>
      <c r="D566" s="302">
        <v>42174</v>
      </c>
      <c r="E566" s="1606"/>
      <c r="G566" s="51"/>
    </row>
    <row r="567" spans="2:7" x14ac:dyDescent="0.2">
      <c r="B567" s="7" t="s">
        <v>106</v>
      </c>
      <c r="C567" s="7" t="s">
        <v>114</v>
      </c>
      <c r="D567" s="302">
        <v>42174</v>
      </c>
      <c r="E567" s="1606"/>
      <c r="G567" s="51"/>
    </row>
    <row r="568" spans="2:7" ht="12" thickBot="1" x14ac:dyDescent="0.25">
      <c r="B568" s="324" t="s">
        <v>106</v>
      </c>
      <c r="C568" s="324" t="s">
        <v>111</v>
      </c>
      <c r="D568" s="325">
        <v>42174</v>
      </c>
      <c r="E568" s="1608"/>
      <c r="G568" s="51"/>
    </row>
    <row r="569" spans="2:7" ht="12" customHeight="1" thickTop="1" x14ac:dyDescent="0.2">
      <c r="B569" s="7" t="s">
        <v>141</v>
      </c>
      <c r="C569" s="7" t="s">
        <v>145</v>
      </c>
      <c r="D569" s="302">
        <v>42244</v>
      </c>
      <c r="E569" s="1605" t="s">
        <v>318</v>
      </c>
      <c r="G569" s="51"/>
    </row>
    <row r="570" spans="2:7" x14ac:dyDescent="0.2">
      <c r="B570" s="7" t="s">
        <v>226</v>
      </c>
      <c r="C570" s="7" t="s">
        <v>103</v>
      </c>
      <c r="D570" s="302">
        <v>42244</v>
      </c>
      <c r="E570" s="1606"/>
      <c r="G570" s="51"/>
    </row>
    <row r="571" spans="2:7" x14ac:dyDescent="0.2">
      <c r="B571" s="7" t="s">
        <v>226</v>
      </c>
      <c r="C571" s="7" t="s">
        <v>106</v>
      </c>
      <c r="D571" s="302">
        <v>42244</v>
      </c>
      <c r="E571" s="1606"/>
      <c r="G571" s="51"/>
    </row>
    <row r="572" spans="2:7" x14ac:dyDescent="0.2">
      <c r="B572" s="7" t="s">
        <v>143</v>
      </c>
      <c r="C572" s="7" t="s">
        <v>107</v>
      </c>
      <c r="D572" s="302">
        <v>42244</v>
      </c>
      <c r="E572" s="1606"/>
      <c r="G572" s="51"/>
    </row>
    <row r="573" spans="2:7" x14ac:dyDescent="0.2">
      <c r="B573" s="7" t="s">
        <v>240</v>
      </c>
      <c r="C573" s="7" t="s">
        <v>208</v>
      </c>
      <c r="D573" s="302">
        <v>42244</v>
      </c>
      <c r="E573" s="1606"/>
      <c r="G573" s="51"/>
    </row>
    <row r="574" spans="2:7" x14ac:dyDescent="0.2">
      <c r="B574" s="7" t="s">
        <v>143</v>
      </c>
      <c r="C574" s="7" t="s">
        <v>226</v>
      </c>
      <c r="D574" s="302">
        <v>42244</v>
      </c>
      <c r="E574" s="1606"/>
      <c r="G574" s="51"/>
    </row>
    <row r="575" spans="2:7" x14ac:dyDescent="0.2">
      <c r="B575" s="7" t="s">
        <v>141</v>
      </c>
      <c r="C575" s="7" t="s">
        <v>240</v>
      </c>
      <c r="D575" s="302">
        <v>42244</v>
      </c>
      <c r="E575" s="1606"/>
      <c r="G575" s="51"/>
    </row>
    <row r="576" spans="2:7" x14ac:dyDescent="0.2">
      <c r="B576" s="7" t="s">
        <v>108</v>
      </c>
      <c r="C576" s="7" t="s">
        <v>111</v>
      </c>
      <c r="D576" s="302">
        <v>42244</v>
      </c>
      <c r="E576" s="1606"/>
      <c r="G576" s="51"/>
    </row>
    <row r="577" spans="2:7" x14ac:dyDescent="0.2">
      <c r="B577" s="7" t="s">
        <v>143</v>
      </c>
      <c r="C577" s="7" t="s">
        <v>104</v>
      </c>
      <c r="D577" s="302">
        <v>42244</v>
      </c>
      <c r="E577" s="1606"/>
      <c r="G577" s="51"/>
    </row>
    <row r="578" spans="2:7" x14ac:dyDescent="0.2">
      <c r="B578" s="7" t="s">
        <v>143</v>
      </c>
      <c r="C578" s="7" t="s">
        <v>108</v>
      </c>
      <c r="D578" s="302">
        <v>42244</v>
      </c>
      <c r="E578" s="1606"/>
      <c r="G578" s="51"/>
    </row>
    <row r="579" spans="2:7" x14ac:dyDescent="0.2">
      <c r="B579" s="7" t="s">
        <v>141</v>
      </c>
      <c r="C579" s="7" t="s">
        <v>143</v>
      </c>
      <c r="D579" s="302">
        <v>42244</v>
      </c>
      <c r="E579" s="1606"/>
      <c r="G579" s="51"/>
    </row>
    <row r="580" spans="2:7" x14ac:dyDescent="0.2">
      <c r="B580" s="7" t="s">
        <v>145</v>
      </c>
      <c r="C580" s="7" t="s">
        <v>239</v>
      </c>
      <c r="D580" s="302">
        <v>42272</v>
      </c>
      <c r="E580" s="1606"/>
      <c r="G580" s="51"/>
    </row>
    <row r="581" spans="2:7" x14ac:dyDescent="0.2">
      <c r="B581" s="7" t="s">
        <v>108</v>
      </c>
      <c r="C581" s="7" t="s">
        <v>240</v>
      </c>
      <c r="D581" s="302">
        <v>42272</v>
      </c>
      <c r="E581" s="1606"/>
      <c r="G581" s="51"/>
    </row>
    <row r="582" spans="2:7" x14ac:dyDescent="0.2">
      <c r="B582" s="7" t="s">
        <v>106</v>
      </c>
      <c r="C582" s="7" t="s">
        <v>145</v>
      </c>
      <c r="D582" s="302">
        <v>42272</v>
      </c>
      <c r="E582" s="1606"/>
      <c r="G582" s="51"/>
    </row>
    <row r="583" spans="2:7" x14ac:dyDescent="0.2">
      <c r="B583" s="7" t="s">
        <v>208</v>
      </c>
      <c r="C583" s="7" t="s">
        <v>114</v>
      </c>
      <c r="D583" s="302">
        <v>42272</v>
      </c>
      <c r="E583" s="1606"/>
      <c r="G583" s="51"/>
    </row>
    <row r="584" spans="2:7" x14ac:dyDescent="0.2">
      <c r="B584" s="7" t="s">
        <v>208</v>
      </c>
      <c r="C584" s="7" t="s">
        <v>103</v>
      </c>
      <c r="D584" s="302">
        <v>42272</v>
      </c>
      <c r="E584" s="1606"/>
      <c r="G584" s="51"/>
    </row>
    <row r="585" spans="2:7" x14ac:dyDescent="0.2">
      <c r="B585" s="7" t="s">
        <v>106</v>
      </c>
      <c r="C585" s="7" t="s">
        <v>115</v>
      </c>
      <c r="D585" s="302">
        <v>42272</v>
      </c>
      <c r="E585" s="1606"/>
      <c r="G585" s="51"/>
    </row>
    <row r="586" spans="2:7" x14ac:dyDescent="0.2">
      <c r="B586" s="7" t="s">
        <v>143</v>
      </c>
      <c r="C586" s="7" t="s">
        <v>111</v>
      </c>
      <c r="D586" s="302">
        <v>42272</v>
      </c>
      <c r="E586" s="1606"/>
      <c r="G586" s="51"/>
    </row>
    <row r="587" spans="2:7" x14ac:dyDescent="0.2">
      <c r="B587" s="7" t="s">
        <v>143</v>
      </c>
      <c r="C587" s="7" t="s">
        <v>141</v>
      </c>
      <c r="D587" s="302">
        <v>42272</v>
      </c>
      <c r="E587" s="1606"/>
      <c r="G587" s="51"/>
    </row>
    <row r="588" spans="2:7" x14ac:dyDescent="0.2">
      <c r="B588" s="7" t="s">
        <v>143</v>
      </c>
      <c r="C588" s="7" t="s">
        <v>208</v>
      </c>
      <c r="D588" s="302">
        <v>42272</v>
      </c>
      <c r="E588" s="1606"/>
      <c r="G588" s="51"/>
    </row>
    <row r="589" spans="2:7" x14ac:dyDescent="0.2">
      <c r="B589" s="7" t="s">
        <v>143</v>
      </c>
      <c r="C589" s="7" t="s">
        <v>234</v>
      </c>
      <c r="D589" s="302">
        <v>42272</v>
      </c>
      <c r="E589" s="1606"/>
      <c r="G589" s="51"/>
    </row>
    <row r="590" spans="2:7" x14ac:dyDescent="0.2">
      <c r="B590" s="7" t="s">
        <v>108</v>
      </c>
      <c r="C590" s="7" t="s">
        <v>104</v>
      </c>
      <c r="D590" s="302">
        <v>42272</v>
      </c>
      <c r="E590" s="1606"/>
      <c r="G590" s="51"/>
    </row>
    <row r="591" spans="2:7" x14ac:dyDescent="0.2">
      <c r="B591" s="7" t="s">
        <v>143</v>
      </c>
      <c r="C591" s="7" t="s">
        <v>108</v>
      </c>
      <c r="D591" s="302">
        <v>42272</v>
      </c>
      <c r="E591" s="1606"/>
      <c r="G591" s="51"/>
    </row>
    <row r="592" spans="2:7" x14ac:dyDescent="0.2">
      <c r="B592" s="7" t="s">
        <v>106</v>
      </c>
      <c r="C592" s="7" t="s">
        <v>143</v>
      </c>
      <c r="D592" s="302">
        <v>42272</v>
      </c>
      <c r="E592" s="1606"/>
      <c r="G592" s="51"/>
    </row>
    <row r="593" spans="2:7" x14ac:dyDescent="0.2">
      <c r="B593" s="7" t="s">
        <v>106</v>
      </c>
      <c r="C593" s="7" t="s">
        <v>114</v>
      </c>
      <c r="D593" s="302">
        <v>42294</v>
      </c>
      <c r="E593" s="1606"/>
      <c r="G593" s="51"/>
    </row>
    <row r="594" spans="2:7" x14ac:dyDescent="0.2">
      <c r="B594" s="7" t="s">
        <v>111</v>
      </c>
      <c r="C594" s="7" t="s">
        <v>104</v>
      </c>
      <c r="D594" s="302">
        <v>42294</v>
      </c>
      <c r="E594" s="1606"/>
      <c r="G594" s="51"/>
    </row>
    <row r="595" spans="2:7" x14ac:dyDescent="0.2">
      <c r="B595" s="7" t="s">
        <v>103</v>
      </c>
      <c r="C595" s="7" t="s">
        <v>235</v>
      </c>
      <c r="D595" s="302">
        <v>42294</v>
      </c>
      <c r="E595" s="1606"/>
      <c r="G595" s="51"/>
    </row>
    <row r="596" spans="2:7" x14ac:dyDescent="0.2">
      <c r="B596" s="7" t="s">
        <v>103</v>
      </c>
      <c r="C596" s="7" t="s">
        <v>179</v>
      </c>
      <c r="D596" s="302">
        <v>42294</v>
      </c>
      <c r="E596" s="1606"/>
      <c r="G596" s="51"/>
    </row>
    <row r="597" spans="2:7" x14ac:dyDescent="0.2">
      <c r="B597" s="7" t="s">
        <v>108</v>
      </c>
      <c r="C597" s="7" t="s">
        <v>141</v>
      </c>
      <c r="D597" s="302">
        <v>42294</v>
      </c>
      <c r="E597" s="1606"/>
      <c r="G597" s="51"/>
    </row>
    <row r="598" spans="2:7" x14ac:dyDescent="0.2">
      <c r="B598" s="7" t="s">
        <v>106</v>
      </c>
      <c r="C598" s="7" t="s">
        <v>111</v>
      </c>
      <c r="D598" s="302">
        <v>42294</v>
      </c>
      <c r="E598" s="1606"/>
      <c r="G598" s="51"/>
    </row>
    <row r="599" spans="2:7" x14ac:dyDescent="0.2">
      <c r="B599" s="7" t="s">
        <v>106</v>
      </c>
      <c r="C599" s="7" t="s">
        <v>207</v>
      </c>
      <c r="D599" s="302">
        <v>42294</v>
      </c>
      <c r="E599" s="1606"/>
      <c r="G599" s="51"/>
    </row>
    <row r="600" spans="2:7" x14ac:dyDescent="0.2">
      <c r="B600" s="7" t="s">
        <v>106</v>
      </c>
      <c r="C600" s="7" t="s">
        <v>108</v>
      </c>
      <c r="D600" s="302">
        <v>42294</v>
      </c>
      <c r="E600" s="1606"/>
      <c r="G600" s="51"/>
    </row>
    <row r="601" spans="2:7" x14ac:dyDescent="0.2">
      <c r="B601" s="7" t="s">
        <v>103</v>
      </c>
      <c r="C601" s="7" t="s">
        <v>234</v>
      </c>
      <c r="D601" s="302">
        <v>42294</v>
      </c>
      <c r="E601" s="1606"/>
      <c r="G601" s="51"/>
    </row>
    <row r="602" spans="2:7" x14ac:dyDescent="0.2">
      <c r="B602" s="7" t="s">
        <v>106</v>
      </c>
      <c r="C602" s="7" t="s">
        <v>103</v>
      </c>
      <c r="D602" s="302">
        <v>42294</v>
      </c>
      <c r="E602" s="1606"/>
      <c r="G602" s="51"/>
    </row>
    <row r="603" spans="2:7" x14ac:dyDescent="0.2">
      <c r="B603" s="7" t="s">
        <v>145</v>
      </c>
      <c r="C603" s="7" t="s">
        <v>345</v>
      </c>
      <c r="D603" s="302">
        <v>42307</v>
      </c>
      <c r="E603" s="1606"/>
      <c r="G603" s="51"/>
    </row>
    <row r="604" spans="2:7" x14ac:dyDescent="0.2">
      <c r="B604" s="7" t="s">
        <v>141</v>
      </c>
      <c r="C604" s="7" t="s">
        <v>106</v>
      </c>
      <c r="D604" s="302">
        <v>42307</v>
      </c>
      <c r="E604" s="1606"/>
      <c r="G604" s="51"/>
    </row>
    <row r="605" spans="2:7" x14ac:dyDescent="0.2">
      <c r="B605" s="7" t="s">
        <v>241</v>
      </c>
      <c r="C605" s="7" t="s">
        <v>240</v>
      </c>
      <c r="D605" s="302">
        <v>42307</v>
      </c>
      <c r="E605" s="1606"/>
      <c r="G605" s="51"/>
    </row>
    <row r="606" spans="2:7" x14ac:dyDescent="0.2">
      <c r="B606" s="7" t="s">
        <v>145</v>
      </c>
      <c r="C606" s="7" t="s">
        <v>104</v>
      </c>
      <c r="D606" s="302">
        <v>42307</v>
      </c>
      <c r="E606" s="1606"/>
      <c r="G606" s="51"/>
    </row>
    <row r="607" spans="2:7" x14ac:dyDescent="0.2">
      <c r="B607" s="7" t="s">
        <v>108</v>
      </c>
      <c r="C607" s="7" t="s">
        <v>111</v>
      </c>
      <c r="D607" s="302">
        <v>42307</v>
      </c>
      <c r="E607" s="1606"/>
      <c r="G607" s="51"/>
    </row>
    <row r="608" spans="2:7" x14ac:dyDescent="0.2">
      <c r="B608" s="7" t="s">
        <v>145</v>
      </c>
      <c r="C608" s="7" t="s">
        <v>103</v>
      </c>
      <c r="D608" s="302">
        <v>42307</v>
      </c>
      <c r="E608" s="1606"/>
      <c r="G608" s="51"/>
    </row>
    <row r="609" spans="2:7" x14ac:dyDescent="0.2">
      <c r="B609" s="7" t="s">
        <v>226</v>
      </c>
      <c r="C609" s="7" t="s">
        <v>234</v>
      </c>
      <c r="D609" s="302">
        <v>42307</v>
      </c>
      <c r="E609" s="1606"/>
      <c r="G609" s="51"/>
    </row>
    <row r="610" spans="2:7" x14ac:dyDescent="0.2">
      <c r="B610" s="7" t="s">
        <v>241</v>
      </c>
      <c r="C610" s="7" t="s">
        <v>208</v>
      </c>
      <c r="D610" s="302">
        <v>42307</v>
      </c>
      <c r="E610" s="1606"/>
      <c r="G610" s="51"/>
    </row>
    <row r="611" spans="2:7" x14ac:dyDescent="0.2">
      <c r="B611" s="7" t="s">
        <v>108</v>
      </c>
      <c r="C611" s="7" t="s">
        <v>226</v>
      </c>
      <c r="D611" s="302">
        <v>42307</v>
      </c>
      <c r="E611" s="1606"/>
      <c r="G611" s="51"/>
    </row>
    <row r="612" spans="2:7" x14ac:dyDescent="0.2">
      <c r="B612" s="7" t="s">
        <v>145</v>
      </c>
      <c r="C612" s="7" t="s">
        <v>235</v>
      </c>
      <c r="D612" s="302">
        <v>42307</v>
      </c>
      <c r="E612" s="1606"/>
      <c r="G612" s="51"/>
    </row>
    <row r="613" spans="2:7" x14ac:dyDescent="0.2">
      <c r="B613" s="7" t="s">
        <v>241</v>
      </c>
      <c r="C613" s="7" t="s">
        <v>141</v>
      </c>
      <c r="D613" s="302">
        <v>42307</v>
      </c>
      <c r="E613" s="1606"/>
      <c r="G613" s="51"/>
    </row>
    <row r="614" spans="2:7" x14ac:dyDescent="0.2">
      <c r="B614" s="7" t="s">
        <v>145</v>
      </c>
      <c r="C614" s="7" t="s">
        <v>207</v>
      </c>
      <c r="D614" s="302">
        <v>42307</v>
      </c>
      <c r="E614" s="1606"/>
      <c r="G614" s="51"/>
    </row>
    <row r="615" spans="2:7" x14ac:dyDescent="0.2">
      <c r="B615" s="7" t="s">
        <v>145</v>
      </c>
      <c r="C615" s="7" t="s">
        <v>108</v>
      </c>
      <c r="D615" s="302">
        <v>42307</v>
      </c>
      <c r="E615" s="1606"/>
      <c r="G615" s="51"/>
    </row>
    <row r="616" spans="2:7" x14ac:dyDescent="0.2">
      <c r="B616" s="7" t="s">
        <v>241</v>
      </c>
      <c r="C616" s="7" t="s">
        <v>145</v>
      </c>
      <c r="D616" s="302">
        <v>42307</v>
      </c>
      <c r="E616" s="1606"/>
      <c r="G616" s="51"/>
    </row>
    <row r="617" spans="2:7" x14ac:dyDescent="0.2">
      <c r="B617" s="7" t="s">
        <v>145</v>
      </c>
      <c r="C617" s="7" t="s">
        <v>240</v>
      </c>
      <c r="D617" s="302">
        <v>42328</v>
      </c>
      <c r="E617" s="1606"/>
      <c r="G617" s="51"/>
    </row>
    <row r="618" spans="2:7" x14ac:dyDescent="0.2">
      <c r="B618" s="7" t="s">
        <v>235</v>
      </c>
      <c r="C618" s="7" t="s">
        <v>106</v>
      </c>
      <c r="D618" s="302">
        <v>42328</v>
      </c>
      <c r="E618" s="1606"/>
      <c r="G618" s="51"/>
    </row>
    <row r="619" spans="2:7" x14ac:dyDescent="0.2">
      <c r="B619" s="7" t="s">
        <v>108</v>
      </c>
      <c r="C619" s="7" t="s">
        <v>114</v>
      </c>
      <c r="D619" s="302">
        <v>42328</v>
      </c>
      <c r="E619" s="1606"/>
      <c r="G619" s="51"/>
    </row>
    <row r="620" spans="2:7" x14ac:dyDescent="0.2">
      <c r="B620" s="7" t="s">
        <v>103</v>
      </c>
      <c r="C620" s="7" t="s">
        <v>226</v>
      </c>
      <c r="D620" s="302">
        <v>42328</v>
      </c>
      <c r="E620" s="1606"/>
      <c r="G620" s="51"/>
    </row>
    <row r="621" spans="2:7" x14ac:dyDescent="0.2">
      <c r="B621" s="7" t="s">
        <v>111</v>
      </c>
      <c r="C621" s="7" t="s">
        <v>234</v>
      </c>
      <c r="D621" s="302">
        <v>42328</v>
      </c>
      <c r="E621" s="1606"/>
      <c r="G621" s="51"/>
    </row>
    <row r="622" spans="2:7" x14ac:dyDescent="0.2">
      <c r="B622" s="7" t="s">
        <v>145</v>
      </c>
      <c r="C622" s="7" t="s">
        <v>208</v>
      </c>
      <c r="D622" s="302">
        <v>42328</v>
      </c>
      <c r="E622" s="1606"/>
      <c r="G622" s="51"/>
    </row>
    <row r="623" spans="2:7" x14ac:dyDescent="0.2">
      <c r="B623" s="7" t="s">
        <v>111</v>
      </c>
      <c r="C623" s="7" t="s">
        <v>104</v>
      </c>
      <c r="D623" s="302">
        <v>42328</v>
      </c>
      <c r="E623" s="1606"/>
      <c r="G623" s="51"/>
    </row>
    <row r="624" spans="2:7" x14ac:dyDescent="0.2">
      <c r="B624" s="7" t="s">
        <v>179</v>
      </c>
      <c r="C624" s="7" t="s">
        <v>115</v>
      </c>
      <c r="D624" s="302">
        <v>42328</v>
      </c>
      <c r="E624" s="1606"/>
      <c r="G624" s="51"/>
    </row>
    <row r="625" spans="2:7" x14ac:dyDescent="0.2">
      <c r="B625" s="7" t="s">
        <v>103</v>
      </c>
      <c r="C625" s="7" t="s">
        <v>179</v>
      </c>
      <c r="D625" s="302">
        <v>42328</v>
      </c>
      <c r="E625" s="1606"/>
      <c r="G625" s="51"/>
    </row>
    <row r="626" spans="2:7" x14ac:dyDescent="0.2">
      <c r="B626" s="7" t="s">
        <v>103</v>
      </c>
      <c r="C626" s="7" t="s">
        <v>108</v>
      </c>
      <c r="D626" s="302">
        <v>42328</v>
      </c>
      <c r="E626" s="1606"/>
      <c r="G626" s="51"/>
    </row>
    <row r="627" spans="2:7" x14ac:dyDescent="0.2">
      <c r="B627" s="7" t="s">
        <v>103</v>
      </c>
      <c r="C627" s="7" t="s">
        <v>145</v>
      </c>
      <c r="D627" s="302">
        <v>42328</v>
      </c>
      <c r="E627" s="1606"/>
      <c r="G627" s="51"/>
    </row>
    <row r="628" spans="2:7" x14ac:dyDescent="0.2">
      <c r="B628" s="7" t="s">
        <v>103</v>
      </c>
      <c r="C628" s="7" t="s">
        <v>111</v>
      </c>
      <c r="D628" s="302">
        <v>42328</v>
      </c>
      <c r="E628" s="1606"/>
      <c r="G628" s="51"/>
    </row>
    <row r="629" spans="2:7" x14ac:dyDescent="0.2">
      <c r="B629" s="7" t="s">
        <v>103</v>
      </c>
      <c r="C629" s="7" t="s">
        <v>235</v>
      </c>
      <c r="D629" s="302">
        <v>42328</v>
      </c>
      <c r="E629" s="1606"/>
      <c r="G629" s="51"/>
    </row>
    <row r="630" spans="2:7" x14ac:dyDescent="0.2">
      <c r="B630" s="7" t="s">
        <v>208</v>
      </c>
      <c r="C630" s="7" t="s">
        <v>106</v>
      </c>
      <c r="D630" s="302">
        <v>42356</v>
      </c>
      <c r="E630" s="1606"/>
      <c r="G630" s="51"/>
    </row>
    <row r="631" spans="2:7" x14ac:dyDescent="0.2">
      <c r="B631" s="7" t="s">
        <v>175</v>
      </c>
      <c r="C631" s="7" t="s">
        <v>102</v>
      </c>
      <c r="D631" s="302">
        <v>42356</v>
      </c>
      <c r="E631" s="1606"/>
      <c r="G631" s="51"/>
    </row>
    <row r="632" spans="2:7" x14ac:dyDescent="0.2">
      <c r="B632" s="7" t="s">
        <v>110</v>
      </c>
      <c r="C632" s="7" t="s">
        <v>234</v>
      </c>
      <c r="D632" s="302">
        <v>42356</v>
      </c>
      <c r="E632" s="1606"/>
      <c r="G632" s="51"/>
    </row>
    <row r="633" spans="2:7" x14ac:dyDescent="0.2">
      <c r="B633" s="7" t="s">
        <v>145</v>
      </c>
      <c r="C633" s="7" t="s">
        <v>239</v>
      </c>
      <c r="D633" s="302">
        <v>42356</v>
      </c>
      <c r="E633" s="1606"/>
      <c r="G633" s="51"/>
    </row>
    <row r="634" spans="2:7" x14ac:dyDescent="0.2">
      <c r="B634" s="7" t="s">
        <v>240</v>
      </c>
      <c r="C634" s="7" t="s">
        <v>111</v>
      </c>
      <c r="D634" s="302">
        <v>42356</v>
      </c>
      <c r="E634" s="1606"/>
      <c r="G634" s="51"/>
    </row>
    <row r="635" spans="2:7" x14ac:dyDescent="0.2">
      <c r="B635" s="7" t="s">
        <v>240</v>
      </c>
      <c r="C635" s="7" t="s">
        <v>175</v>
      </c>
      <c r="D635" s="302">
        <v>42356</v>
      </c>
      <c r="E635" s="1606"/>
      <c r="G635" s="51"/>
    </row>
    <row r="636" spans="2:7" x14ac:dyDescent="0.2">
      <c r="B636" s="7" t="s">
        <v>226</v>
      </c>
      <c r="C636" s="7" t="s">
        <v>235</v>
      </c>
      <c r="D636" s="302">
        <v>42356</v>
      </c>
      <c r="E636" s="1606"/>
      <c r="G636" s="51"/>
    </row>
    <row r="637" spans="2:7" x14ac:dyDescent="0.2">
      <c r="B637" s="7" t="s">
        <v>226</v>
      </c>
      <c r="C637" s="7" t="s">
        <v>114</v>
      </c>
      <c r="D637" s="302">
        <v>42356</v>
      </c>
      <c r="E637" s="1606"/>
      <c r="G637" s="51"/>
    </row>
    <row r="638" spans="2:7" x14ac:dyDescent="0.2">
      <c r="B638" s="7" t="s">
        <v>145</v>
      </c>
      <c r="C638" s="7" t="s">
        <v>110</v>
      </c>
      <c r="D638" s="302">
        <v>42356</v>
      </c>
      <c r="E638" s="1606"/>
      <c r="G638" s="51"/>
    </row>
    <row r="639" spans="2:7" x14ac:dyDescent="0.2">
      <c r="B639" s="7" t="s">
        <v>104</v>
      </c>
      <c r="C639" s="7" t="s">
        <v>208</v>
      </c>
      <c r="D639" s="302">
        <v>42356</v>
      </c>
      <c r="E639" s="1606"/>
      <c r="G639" s="51"/>
    </row>
    <row r="640" spans="2:7" x14ac:dyDescent="0.2">
      <c r="B640" s="7" t="s">
        <v>145</v>
      </c>
      <c r="C640" s="7" t="s">
        <v>240</v>
      </c>
      <c r="D640" s="302">
        <v>42356</v>
      </c>
      <c r="E640" s="1606"/>
      <c r="G640" s="51"/>
    </row>
    <row r="641" spans="2:7" x14ac:dyDescent="0.2">
      <c r="B641" s="7" t="s">
        <v>108</v>
      </c>
      <c r="C641" s="7" t="s">
        <v>353</v>
      </c>
      <c r="D641" s="302">
        <v>42356</v>
      </c>
      <c r="E641" s="1606"/>
      <c r="G641" s="51"/>
    </row>
    <row r="642" spans="2:7" x14ac:dyDescent="0.2">
      <c r="B642" s="7" t="s">
        <v>226</v>
      </c>
      <c r="C642" s="7" t="s">
        <v>103</v>
      </c>
      <c r="D642" s="302">
        <v>42356</v>
      </c>
      <c r="E642" s="1606"/>
      <c r="G642" s="51"/>
    </row>
    <row r="643" spans="2:7" x14ac:dyDescent="0.2">
      <c r="B643" s="7" t="s">
        <v>226</v>
      </c>
      <c r="C643" s="7" t="s">
        <v>104</v>
      </c>
      <c r="D643" s="302">
        <v>42356</v>
      </c>
      <c r="E643" s="1606"/>
      <c r="G643" s="51"/>
    </row>
    <row r="644" spans="2:7" x14ac:dyDescent="0.2">
      <c r="B644" s="7" t="s">
        <v>108</v>
      </c>
      <c r="C644" s="7" t="s">
        <v>141</v>
      </c>
      <c r="D644" s="302">
        <v>42356</v>
      </c>
      <c r="E644" s="1606"/>
      <c r="G644" s="51"/>
    </row>
    <row r="645" spans="2:7" x14ac:dyDescent="0.2">
      <c r="B645" s="7" t="s">
        <v>108</v>
      </c>
      <c r="C645" s="7" t="s">
        <v>226</v>
      </c>
      <c r="D645" s="302">
        <v>42356</v>
      </c>
      <c r="E645" s="1606"/>
      <c r="G645" s="51"/>
    </row>
    <row r="646" spans="2:7" x14ac:dyDescent="0.2">
      <c r="B646" s="7" t="s">
        <v>145</v>
      </c>
      <c r="C646" s="7" t="s">
        <v>108</v>
      </c>
      <c r="D646" s="302">
        <v>42356</v>
      </c>
      <c r="E646" s="1606"/>
      <c r="G646" s="51"/>
    </row>
    <row r="647" spans="2:7" x14ac:dyDescent="0.2">
      <c r="B647" s="7" t="s">
        <v>115</v>
      </c>
      <c r="C647" s="7" t="s">
        <v>345</v>
      </c>
      <c r="D647" s="302">
        <v>42367</v>
      </c>
      <c r="E647" s="1606"/>
      <c r="G647" s="51"/>
    </row>
    <row r="648" spans="2:7" x14ac:dyDescent="0.2">
      <c r="B648" s="7" t="s">
        <v>235</v>
      </c>
      <c r="C648" s="7" t="s">
        <v>106</v>
      </c>
      <c r="D648" s="302">
        <v>42367</v>
      </c>
      <c r="E648" s="1606"/>
      <c r="G648" s="51"/>
    </row>
    <row r="649" spans="2:7" x14ac:dyDescent="0.2">
      <c r="B649" s="7" t="s">
        <v>353</v>
      </c>
      <c r="C649" s="7" t="s">
        <v>240</v>
      </c>
      <c r="D649" s="302">
        <v>42367</v>
      </c>
      <c r="E649" s="1606"/>
      <c r="G649" s="51"/>
    </row>
    <row r="650" spans="2:7" x14ac:dyDescent="0.2">
      <c r="B650" s="7" t="s">
        <v>111</v>
      </c>
      <c r="C650" s="7" t="s">
        <v>373</v>
      </c>
      <c r="D650" s="302">
        <v>42367</v>
      </c>
      <c r="E650" s="1606"/>
      <c r="G650" s="51"/>
    </row>
    <row r="651" spans="2:7" x14ac:dyDescent="0.2">
      <c r="B651" s="7" t="s">
        <v>111</v>
      </c>
      <c r="C651" s="7" t="s">
        <v>167</v>
      </c>
      <c r="D651" s="302">
        <v>42367</v>
      </c>
      <c r="E651" s="1606"/>
      <c r="G651" s="51"/>
    </row>
    <row r="652" spans="2:7" x14ac:dyDescent="0.2">
      <c r="B652" s="7" t="s">
        <v>241</v>
      </c>
      <c r="C652" s="7" t="s">
        <v>103</v>
      </c>
      <c r="D652" s="302">
        <v>42367</v>
      </c>
      <c r="E652" s="1606"/>
      <c r="G652" s="51"/>
    </row>
    <row r="653" spans="2:7" x14ac:dyDescent="0.2">
      <c r="B653" s="7" t="s">
        <v>179</v>
      </c>
      <c r="C653" s="7" t="s">
        <v>226</v>
      </c>
      <c r="D653" s="302">
        <v>42367</v>
      </c>
      <c r="E653" s="1606"/>
      <c r="G653" s="51"/>
    </row>
    <row r="654" spans="2:7" x14ac:dyDescent="0.2">
      <c r="B654" s="7" t="s">
        <v>141</v>
      </c>
      <c r="C654" s="7" t="s">
        <v>208</v>
      </c>
      <c r="D654" s="302">
        <v>42367</v>
      </c>
      <c r="E654" s="1606"/>
      <c r="G654" s="51"/>
    </row>
    <row r="655" spans="2:7" x14ac:dyDescent="0.2">
      <c r="B655" s="7" t="s">
        <v>353</v>
      </c>
      <c r="C655" s="7" t="s">
        <v>235</v>
      </c>
      <c r="D655" s="302">
        <v>42367</v>
      </c>
      <c r="E655" s="1606"/>
      <c r="G655" s="51"/>
    </row>
    <row r="656" spans="2:7" x14ac:dyDescent="0.2">
      <c r="B656" s="7" t="s">
        <v>179</v>
      </c>
      <c r="C656" s="7" t="s">
        <v>353</v>
      </c>
      <c r="D656" s="302">
        <v>42367</v>
      </c>
      <c r="E656" s="1606"/>
      <c r="G656" s="51"/>
    </row>
    <row r="657" spans="2:7" x14ac:dyDescent="0.2">
      <c r="B657" s="7" t="s">
        <v>179</v>
      </c>
      <c r="C657" s="7" t="s">
        <v>145</v>
      </c>
      <c r="D657" s="302">
        <v>42367</v>
      </c>
      <c r="E657" s="1606"/>
      <c r="G657" s="51"/>
    </row>
    <row r="658" spans="2:7" x14ac:dyDescent="0.2">
      <c r="B658" s="7" t="s">
        <v>141</v>
      </c>
      <c r="C658" s="7" t="s">
        <v>111</v>
      </c>
      <c r="D658" s="302">
        <v>42367</v>
      </c>
      <c r="E658" s="1606"/>
      <c r="G658" s="51"/>
    </row>
    <row r="659" spans="2:7" x14ac:dyDescent="0.2">
      <c r="B659" s="7" t="s">
        <v>141</v>
      </c>
      <c r="C659" s="7" t="s">
        <v>115</v>
      </c>
      <c r="D659" s="302">
        <v>42367</v>
      </c>
      <c r="E659" s="1606"/>
      <c r="G659" s="51"/>
    </row>
    <row r="660" spans="2:7" x14ac:dyDescent="0.2">
      <c r="B660" s="7" t="s">
        <v>234</v>
      </c>
      <c r="C660" s="7" t="s">
        <v>241</v>
      </c>
      <c r="D660" s="302">
        <v>42367</v>
      </c>
      <c r="E660" s="1606"/>
      <c r="G660" s="51"/>
    </row>
    <row r="661" spans="2:7" x14ac:dyDescent="0.2">
      <c r="B661" s="7" t="s">
        <v>179</v>
      </c>
      <c r="C661" s="7" t="s">
        <v>234</v>
      </c>
      <c r="D661" s="302">
        <v>42367</v>
      </c>
      <c r="E661" s="1606"/>
      <c r="G661" s="51"/>
    </row>
    <row r="662" spans="2:7" x14ac:dyDescent="0.2">
      <c r="B662" s="7" t="s">
        <v>179</v>
      </c>
      <c r="C662" s="7" t="s">
        <v>108</v>
      </c>
      <c r="D662" s="302">
        <v>42367</v>
      </c>
      <c r="E662" s="1606"/>
      <c r="G662" s="51"/>
    </row>
    <row r="663" spans="2:7" x14ac:dyDescent="0.2">
      <c r="B663" s="7" t="s">
        <v>179</v>
      </c>
      <c r="C663" s="7" t="s">
        <v>141</v>
      </c>
      <c r="D663" s="302">
        <v>42367</v>
      </c>
      <c r="E663" s="1606"/>
      <c r="G663" s="51"/>
    </row>
    <row r="664" spans="2:7" x14ac:dyDescent="0.2">
      <c r="B664" s="7" t="s">
        <v>234</v>
      </c>
      <c r="C664" s="7" t="s">
        <v>111</v>
      </c>
      <c r="D664" s="302">
        <v>42391</v>
      </c>
      <c r="E664" s="1606"/>
      <c r="G664" s="51"/>
    </row>
    <row r="665" spans="2:7" x14ac:dyDescent="0.2">
      <c r="B665" s="7" t="s">
        <v>141</v>
      </c>
      <c r="C665" s="7" t="s">
        <v>108</v>
      </c>
      <c r="D665" s="302">
        <v>42391</v>
      </c>
      <c r="E665" s="1606"/>
      <c r="G665" s="51"/>
    </row>
    <row r="666" spans="2:7" x14ac:dyDescent="0.2">
      <c r="B666" s="7" t="s">
        <v>234</v>
      </c>
      <c r="C666" s="7" t="s">
        <v>104</v>
      </c>
      <c r="D666" s="302">
        <v>42391</v>
      </c>
      <c r="E666" s="1606"/>
      <c r="G666" s="51"/>
    </row>
    <row r="667" spans="2:7" x14ac:dyDescent="0.2">
      <c r="B667" s="7" t="s">
        <v>141</v>
      </c>
      <c r="C667" s="7" t="s">
        <v>107</v>
      </c>
      <c r="D667" s="302">
        <v>42391</v>
      </c>
      <c r="E667" s="1606"/>
      <c r="G667" s="51"/>
    </row>
    <row r="668" spans="2:7" x14ac:dyDescent="0.2">
      <c r="B668" s="7" t="s">
        <v>207</v>
      </c>
      <c r="C668" s="7" t="s">
        <v>179</v>
      </c>
      <c r="D668" s="302">
        <v>42391</v>
      </c>
      <c r="E668" s="1606"/>
      <c r="G668" s="51"/>
    </row>
    <row r="669" spans="2:7" x14ac:dyDescent="0.2">
      <c r="B669" s="7" t="s">
        <v>114</v>
      </c>
      <c r="C669" s="7" t="s">
        <v>103</v>
      </c>
      <c r="D669" s="302">
        <v>42391</v>
      </c>
      <c r="E669" s="1606"/>
      <c r="G669" s="51"/>
    </row>
    <row r="670" spans="2:7" x14ac:dyDescent="0.2">
      <c r="B670" s="7" t="s">
        <v>114</v>
      </c>
      <c r="C670" s="7" t="s">
        <v>143</v>
      </c>
      <c r="D670" s="302">
        <v>42391</v>
      </c>
      <c r="E670" s="1606"/>
      <c r="G670" s="51"/>
    </row>
    <row r="671" spans="2:7" x14ac:dyDescent="0.2">
      <c r="B671" s="7" t="s">
        <v>234</v>
      </c>
      <c r="C671" s="7" t="s">
        <v>115</v>
      </c>
      <c r="D671" s="302">
        <v>42391</v>
      </c>
      <c r="E671" s="1606"/>
      <c r="G671" s="51"/>
    </row>
    <row r="672" spans="2:7" x14ac:dyDescent="0.2">
      <c r="B672" s="7" t="s">
        <v>239</v>
      </c>
      <c r="C672" s="7" t="s">
        <v>235</v>
      </c>
      <c r="D672" s="302">
        <v>42391</v>
      </c>
      <c r="E672" s="1606"/>
      <c r="G672" s="51"/>
    </row>
    <row r="673" spans="2:7" x14ac:dyDescent="0.2">
      <c r="B673" s="7" t="s">
        <v>239</v>
      </c>
      <c r="C673" s="7" t="s">
        <v>208</v>
      </c>
      <c r="D673" s="302">
        <v>42391</v>
      </c>
      <c r="E673" s="1606"/>
      <c r="G673" s="51"/>
    </row>
    <row r="674" spans="2:7" x14ac:dyDescent="0.2">
      <c r="B674" s="7" t="s">
        <v>207</v>
      </c>
      <c r="C674" s="7" t="s">
        <v>234</v>
      </c>
      <c r="D674" s="302">
        <v>42391</v>
      </c>
      <c r="E674" s="1606"/>
      <c r="G674" s="51"/>
    </row>
    <row r="675" spans="2:7" x14ac:dyDescent="0.2">
      <c r="B675" s="7" t="s">
        <v>141</v>
      </c>
      <c r="C675" s="7" t="s">
        <v>239</v>
      </c>
      <c r="D675" s="302">
        <v>42391</v>
      </c>
      <c r="E675" s="1606"/>
      <c r="G675" s="51"/>
    </row>
    <row r="676" spans="2:7" x14ac:dyDescent="0.2">
      <c r="B676" s="7" t="s">
        <v>207</v>
      </c>
      <c r="C676" s="7" t="s">
        <v>114</v>
      </c>
      <c r="D676" s="302">
        <v>42391</v>
      </c>
      <c r="E676" s="1606"/>
      <c r="G676" s="51"/>
    </row>
    <row r="677" spans="2:7" x14ac:dyDescent="0.2">
      <c r="B677" s="7" t="s">
        <v>141</v>
      </c>
      <c r="C677" s="7" t="s">
        <v>207</v>
      </c>
      <c r="D677" s="302">
        <v>42391</v>
      </c>
      <c r="E677" s="1606"/>
      <c r="G677" s="51"/>
    </row>
    <row r="678" spans="2:7" x14ac:dyDescent="0.2">
      <c r="B678" s="7"/>
      <c r="C678" s="7"/>
      <c r="D678" s="302"/>
      <c r="E678" s="1606"/>
      <c r="G678" s="51"/>
    </row>
    <row r="679" spans="2:7" x14ac:dyDescent="0.2">
      <c r="B679" s="7"/>
      <c r="C679" s="7"/>
      <c r="D679" s="302"/>
      <c r="E679" s="1606"/>
      <c r="G679" s="51"/>
    </row>
    <row r="680" spans="2:7" x14ac:dyDescent="0.2">
      <c r="B680" s="7"/>
      <c r="C680" s="7"/>
      <c r="D680" s="302"/>
      <c r="E680" s="1606"/>
      <c r="G680" s="51"/>
    </row>
    <row r="681" spans="2:7" x14ac:dyDescent="0.2">
      <c r="B681" s="7"/>
      <c r="C681" s="7"/>
      <c r="D681" s="302"/>
      <c r="E681" s="1606"/>
      <c r="G681" s="51"/>
    </row>
    <row r="682" spans="2:7" x14ac:dyDescent="0.2">
      <c r="B682" s="7"/>
      <c r="C682" s="7"/>
      <c r="D682" s="302"/>
      <c r="E682" s="1606"/>
      <c r="G682" s="51"/>
    </row>
    <row r="683" spans="2:7" x14ac:dyDescent="0.2">
      <c r="B683" s="7"/>
      <c r="C683" s="7"/>
      <c r="D683" s="302"/>
      <c r="E683" s="1606"/>
      <c r="G683" s="51"/>
    </row>
    <row r="684" spans="2:7" x14ac:dyDescent="0.2">
      <c r="B684" s="7"/>
      <c r="C684" s="7"/>
      <c r="D684" s="302"/>
      <c r="E684" s="1606"/>
      <c r="G684" s="51"/>
    </row>
    <row r="685" spans="2:7" x14ac:dyDescent="0.2">
      <c r="B685" s="7"/>
      <c r="C685" s="7"/>
      <c r="D685" s="302"/>
      <c r="E685" s="1606"/>
      <c r="G685" s="51"/>
    </row>
    <row r="686" spans="2:7" x14ac:dyDescent="0.2">
      <c r="B686" s="7"/>
      <c r="C686" s="7"/>
      <c r="D686" s="302"/>
      <c r="E686" s="1606"/>
      <c r="G686" s="51"/>
    </row>
    <row r="687" spans="2:7" x14ac:dyDescent="0.2">
      <c r="B687" s="7"/>
      <c r="C687" s="7"/>
      <c r="D687" s="302"/>
      <c r="E687" s="1606"/>
      <c r="G687" s="51"/>
    </row>
    <row r="688" spans="2:7" x14ac:dyDescent="0.2">
      <c r="B688" s="7"/>
      <c r="C688" s="7"/>
      <c r="D688" s="302"/>
      <c r="E688" s="1606"/>
      <c r="G688" s="51"/>
    </row>
    <row r="689" spans="2:7" x14ac:dyDescent="0.2">
      <c r="B689" s="7"/>
      <c r="C689" s="7"/>
      <c r="D689" s="302"/>
      <c r="E689" s="1606"/>
      <c r="G689" s="51"/>
    </row>
    <row r="690" spans="2:7" x14ac:dyDescent="0.2">
      <c r="B690" s="7"/>
      <c r="C690" s="7"/>
      <c r="D690" s="302"/>
      <c r="E690" s="1606"/>
      <c r="G690" s="51"/>
    </row>
    <row r="691" spans="2:7" x14ac:dyDescent="0.2">
      <c r="B691" s="7"/>
      <c r="C691" s="7"/>
      <c r="D691" s="302"/>
      <c r="E691" s="1606"/>
      <c r="G691" s="51"/>
    </row>
    <row r="692" spans="2:7" x14ac:dyDescent="0.2">
      <c r="B692" s="7"/>
      <c r="C692" s="7"/>
      <c r="D692" s="302"/>
      <c r="E692" s="1606"/>
      <c r="G692" s="51"/>
    </row>
    <row r="693" spans="2:7" x14ac:dyDescent="0.2">
      <c r="B693" s="7"/>
      <c r="C693" s="7"/>
      <c r="D693" s="302"/>
      <c r="E693" s="1606"/>
      <c r="G693" s="51"/>
    </row>
    <row r="694" spans="2:7" x14ac:dyDescent="0.2">
      <c r="B694" s="7"/>
      <c r="C694" s="7"/>
      <c r="D694" s="302"/>
      <c r="E694" s="1606"/>
      <c r="G694" s="51"/>
    </row>
    <row r="695" spans="2:7" x14ac:dyDescent="0.2">
      <c r="B695" s="7"/>
      <c r="C695" s="7"/>
      <c r="D695" s="302"/>
      <c r="E695" s="1606"/>
      <c r="G695" s="51"/>
    </row>
    <row r="696" spans="2:7" x14ac:dyDescent="0.2">
      <c r="B696" s="7"/>
      <c r="C696" s="7"/>
      <c r="D696" s="302"/>
      <c r="E696" s="1606"/>
      <c r="G696" s="51"/>
    </row>
    <row r="697" spans="2:7" x14ac:dyDescent="0.2">
      <c r="B697" s="7"/>
      <c r="C697" s="7"/>
      <c r="D697" s="302"/>
      <c r="E697" s="1606"/>
      <c r="G697" s="51"/>
    </row>
    <row r="698" spans="2:7" x14ac:dyDescent="0.2">
      <c r="B698" s="7"/>
      <c r="C698" s="7"/>
      <c r="D698" s="302"/>
      <c r="E698" s="1606"/>
      <c r="G698" s="51"/>
    </row>
    <row r="699" spans="2:7" x14ac:dyDescent="0.2">
      <c r="B699" s="7"/>
      <c r="C699" s="7"/>
      <c r="D699" s="302"/>
      <c r="E699" s="1606"/>
      <c r="G699" s="51"/>
    </row>
    <row r="700" spans="2:7" x14ac:dyDescent="0.2">
      <c r="B700" s="7"/>
      <c r="C700" s="7"/>
      <c r="D700" s="302"/>
      <c r="E700" s="1606"/>
      <c r="G700" s="51"/>
    </row>
    <row r="701" spans="2:7" x14ac:dyDescent="0.2">
      <c r="B701" s="7"/>
      <c r="C701" s="7"/>
      <c r="D701" s="302"/>
      <c r="E701" s="1606"/>
      <c r="G701" s="51"/>
    </row>
    <row r="702" spans="2:7" x14ac:dyDescent="0.2">
      <c r="B702" s="7"/>
      <c r="C702" s="7"/>
      <c r="D702" s="302"/>
      <c r="E702" s="1606"/>
      <c r="G702" s="51"/>
    </row>
    <row r="703" spans="2:7" x14ac:dyDescent="0.2">
      <c r="B703" s="7"/>
      <c r="C703" s="7"/>
      <c r="D703" s="302"/>
      <c r="E703" s="1606"/>
      <c r="G703" s="51"/>
    </row>
    <row r="704" spans="2:7" x14ac:dyDescent="0.2">
      <c r="B704" s="7"/>
      <c r="C704" s="7"/>
      <c r="D704" s="302"/>
      <c r="E704" s="1606"/>
      <c r="G704" s="51"/>
    </row>
    <row r="705" spans="2:7" x14ac:dyDescent="0.2">
      <c r="B705" s="7"/>
      <c r="C705" s="7"/>
      <c r="D705" s="302"/>
      <c r="E705" s="1606"/>
      <c r="G705" s="51"/>
    </row>
    <row r="706" spans="2:7" x14ac:dyDescent="0.2">
      <c r="B706" s="7"/>
      <c r="C706" s="7"/>
      <c r="D706" s="302"/>
      <c r="E706" s="1606"/>
      <c r="G706" s="51"/>
    </row>
    <row r="707" spans="2:7" x14ac:dyDescent="0.2">
      <c r="B707" s="7"/>
      <c r="C707" s="7"/>
      <c r="D707" s="302"/>
      <c r="E707" s="1606"/>
      <c r="G707" s="51"/>
    </row>
    <row r="708" spans="2:7" x14ac:dyDescent="0.2">
      <c r="B708" s="7"/>
      <c r="C708" s="7"/>
      <c r="D708" s="302"/>
      <c r="E708" s="1606"/>
      <c r="G708" s="51"/>
    </row>
    <row r="709" spans="2:7" x14ac:dyDescent="0.2">
      <c r="B709" s="7"/>
      <c r="C709" s="7"/>
      <c r="D709" s="302"/>
      <c r="E709" s="1606"/>
      <c r="G709" s="51"/>
    </row>
    <row r="710" spans="2:7" x14ac:dyDescent="0.2">
      <c r="B710" s="7"/>
      <c r="C710" s="7"/>
      <c r="D710" s="302"/>
      <c r="E710" s="1606"/>
      <c r="G710" s="51"/>
    </row>
    <row r="711" spans="2:7" x14ac:dyDescent="0.2">
      <c r="B711" s="7"/>
      <c r="C711" s="7"/>
      <c r="D711" s="302"/>
      <c r="E711" s="1606"/>
      <c r="G711" s="51"/>
    </row>
    <row r="712" spans="2:7" x14ac:dyDescent="0.2">
      <c r="B712" s="7"/>
      <c r="C712" s="7"/>
      <c r="D712" s="302"/>
      <c r="E712" s="1606"/>
      <c r="G712" s="51"/>
    </row>
    <row r="713" spans="2:7" x14ac:dyDescent="0.2">
      <c r="B713" s="7"/>
      <c r="C713" s="7"/>
      <c r="D713" s="302"/>
      <c r="E713" s="1606"/>
      <c r="G713" s="51"/>
    </row>
    <row r="714" spans="2:7" x14ac:dyDescent="0.2">
      <c r="B714" s="7"/>
      <c r="C714" s="7"/>
      <c r="D714" s="302"/>
      <c r="E714" s="1606"/>
      <c r="G714" s="51"/>
    </row>
    <row r="715" spans="2:7" x14ac:dyDescent="0.2">
      <c r="B715" s="7"/>
      <c r="C715" s="7"/>
      <c r="D715" s="302"/>
      <c r="E715" s="1606"/>
      <c r="G715" s="51"/>
    </row>
    <row r="716" spans="2:7" x14ac:dyDescent="0.2">
      <c r="B716" s="7"/>
      <c r="C716" s="7"/>
      <c r="D716" s="302"/>
      <c r="E716" s="1606"/>
      <c r="G716" s="51"/>
    </row>
    <row r="717" spans="2:7" x14ac:dyDescent="0.2">
      <c r="B717" s="7"/>
      <c r="C717" s="7"/>
      <c r="D717" s="302"/>
      <c r="E717" s="1606"/>
      <c r="G717" s="51"/>
    </row>
    <row r="718" spans="2:7" x14ac:dyDescent="0.2">
      <c r="B718" s="7"/>
      <c r="C718" s="7"/>
      <c r="D718" s="302"/>
      <c r="E718" s="1606"/>
      <c r="G718" s="51"/>
    </row>
    <row r="719" spans="2:7" x14ac:dyDescent="0.2">
      <c r="B719" s="7"/>
      <c r="C719" s="7"/>
      <c r="D719" s="302"/>
      <c r="E719" s="1606"/>
      <c r="G719" s="51"/>
    </row>
    <row r="720" spans="2:7" x14ac:dyDescent="0.2">
      <c r="B720" s="7"/>
      <c r="C720" s="7"/>
      <c r="D720" s="302"/>
      <c r="E720" s="1606"/>
      <c r="G720" s="51"/>
    </row>
    <row r="721" spans="2:7" x14ac:dyDescent="0.2">
      <c r="B721" s="7"/>
      <c r="C721" s="7"/>
      <c r="D721" s="302"/>
      <c r="E721" s="1606"/>
      <c r="G721" s="51"/>
    </row>
    <row r="722" spans="2:7" x14ac:dyDescent="0.2">
      <c r="B722" s="7"/>
      <c r="C722" s="7"/>
      <c r="D722" s="302"/>
      <c r="E722" s="1606"/>
      <c r="G722" s="51"/>
    </row>
    <row r="723" spans="2:7" x14ac:dyDescent="0.2">
      <c r="B723" s="7"/>
      <c r="C723" s="7"/>
      <c r="D723" s="302"/>
      <c r="E723" s="1606"/>
      <c r="G723" s="51"/>
    </row>
    <row r="724" spans="2:7" x14ac:dyDescent="0.2">
      <c r="B724" s="7"/>
      <c r="C724" s="7"/>
      <c r="D724" s="302"/>
      <c r="E724" s="1606"/>
      <c r="G724" s="51"/>
    </row>
    <row r="725" spans="2:7" x14ac:dyDescent="0.2">
      <c r="B725" s="7"/>
      <c r="C725" s="7"/>
      <c r="D725" s="302"/>
      <c r="E725" s="1606"/>
      <c r="G725" s="51"/>
    </row>
    <row r="726" spans="2:7" x14ac:dyDescent="0.2">
      <c r="B726" s="7"/>
      <c r="C726" s="7"/>
      <c r="D726" s="302"/>
      <c r="E726" s="1606"/>
      <c r="G726" s="51"/>
    </row>
    <row r="727" spans="2:7" x14ac:dyDescent="0.2">
      <c r="B727" s="7"/>
      <c r="C727" s="7"/>
      <c r="D727" s="302"/>
      <c r="E727" s="1606"/>
      <c r="G727" s="51"/>
    </row>
    <row r="728" spans="2:7" x14ac:dyDescent="0.2">
      <c r="B728" s="7"/>
      <c r="C728" s="7"/>
      <c r="D728" s="302"/>
      <c r="E728" s="1606"/>
      <c r="G728" s="51"/>
    </row>
    <row r="729" spans="2:7" x14ac:dyDescent="0.2">
      <c r="B729" s="7"/>
      <c r="C729" s="7"/>
      <c r="D729" s="302"/>
      <c r="E729" s="1606"/>
      <c r="G729" s="51"/>
    </row>
    <row r="730" spans="2:7" x14ac:dyDescent="0.2">
      <c r="B730" s="7"/>
      <c r="C730" s="7"/>
      <c r="D730" s="302"/>
      <c r="E730" s="1606"/>
      <c r="G730" s="51"/>
    </row>
    <row r="731" spans="2:7" x14ac:dyDescent="0.2">
      <c r="B731" s="7"/>
      <c r="C731" s="7"/>
      <c r="D731" s="302"/>
      <c r="E731" s="1606"/>
      <c r="G731" s="51"/>
    </row>
    <row r="732" spans="2:7" x14ac:dyDescent="0.2">
      <c r="B732" s="7"/>
      <c r="C732" s="7"/>
      <c r="D732" s="302"/>
      <c r="E732" s="1606"/>
      <c r="G732" s="51"/>
    </row>
    <row r="733" spans="2:7" x14ac:dyDescent="0.2">
      <c r="B733" s="7"/>
      <c r="C733" s="7"/>
      <c r="D733" s="302"/>
      <c r="E733" s="1606"/>
      <c r="G733" s="51"/>
    </row>
    <row r="734" spans="2:7" x14ac:dyDescent="0.2">
      <c r="B734" s="7"/>
      <c r="C734" s="7"/>
      <c r="D734" s="302"/>
      <c r="E734" s="1606"/>
      <c r="G734" s="51"/>
    </row>
    <row r="735" spans="2:7" x14ac:dyDescent="0.2">
      <c r="B735" s="7"/>
      <c r="C735" s="7"/>
      <c r="D735" s="302"/>
      <c r="E735" s="1606"/>
      <c r="G735" s="51"/>
    </row>
    <row r="736" spans="2:7" x14ac:dyDescent="0.2">
      <c r="B736" s="7"/>
      <c r="C736" s="7"/>
      <c r="D736" s="302"/>
      <c r="E736" s="1606"/>
      <c r="G736" s="51"/>
    </row>
    <row r="737" spans="2:7" x14ac:dyDescent="0.2">
      <c r="B737" s="7"/>
      <c r="C737" s="7"/>
      <c r="D737" s="302"/>
      <c r="E737" s="1606"/>
      <c r="G737" s="51"/>
    </row>
    <row r="738" spans="2:7" x14ac:dyDescent="0.2">
      <c r="B738" s="7"/>
      <c r="C738" s="7"/>
      <c r="D738" s="302"/>
      <c r="E738" s="1606"/>
      <c r="G738" s="51"/>
    </row>
    <row r="739" spans="2:7" x14ac:dyDescent="0.2">
      <c r="B739" s="7"/>
      <c r="C739" s="7"/>
      <c r="D739" s="302"/>
      <c r="E739" s="1606"/>
      <c r="G739" s="51"/>
    </row>
    <row r="740" spans="2:7" x14ac:dyDescent="0.2">
      <c r="B740" s="7"/>
      <c r="C740" s="7"/>
      <c r="D740" s="302"/>
      <c r="E740" s="1606"/>
      <c r="G740" s="51"/>
    </row>
    <row r="741" spans="2:7" x14ac:dyDescent="0.2">
      <c r="B741" s="7"/>
      <c r="C741" s="7"/>
      <c r="D741" s="302"/>
      <c r="E741" s="1606"/>
      <c r="G741" s="51"/>
    </row>
    <row r="742" spans="2:7" x14ac:dyDescent="0.2">
      <c r="B742" s="7"/>
      <c r="C742" s="7"/>
      <c r="D742" s="302"/>
      <c r="E742" s="1606"/>
      <c r="G742" s="51"/>
    </row>
    <row r="743" spans="2:7" x14ac:dyDescent="0.2">
      <c r="B743" s="7"/>
      <c r="C743" s="7"/>
      <c r="D743" s="302"/>
      <c r="E743" s="1606"/>
      <c r="G743" s="51"/>
    </row>
    <row r="744" spans="2:7" x14ac:dyDescent="0.2">
      <c r="B744" s="7"/>
      <c r="C744" s="7"/>
      <c r="D744" s="302"/>
      <c r="E744" s="1606"/>
      <c r="G744" s="51"/>
    </row>
    <row r="745" spans="2:7" x14ac:dyDescent="0.2">
      <c r="B745" s="7"/>
      <c r="C745" s="7"/>
      <c r="D745" s="302"/>
      <c r="E745" s="1606"/>
      <c r="G745" s="51"/>
    </row>
    <row r="746" spans="2:7" x14ac:dyDescent="0.2">
      <c r="B746" s="7"/>
      <c r="C746" s="7"/>
      <c r="D746" s="302"/>
      <c r="E746" s="1606"/>
      <c r="G746" s="51"/>
    </row>
    <row r="747" spans="2:7" x14ac:dyDescent="0.2">
      <c r="B747" s="7"/>
      <c r="C747" s="7"/>
      <c r="D747" s="302"/>
      <c r="E747" s="1606"/>
      <c r="G747" s="51"/>
    </row>
    <row r="748" spans="2:7" x14ac:dyDescent="0.2">
      <c r="B748" s="7"/>
      <c r="C748" s="7"/>
      <c r="D748" s="302"/>
      <c r="E748" s="1606"/>
      <c r="G748" s="51"/>
    </row>
    <row r="749" spans="2:7" x14ac:dyDescent="0.2">
      <c r="B749" s="7"/>
      <c r="C749" s="7"/>
      <c r="D749" s="302"/>
      <c r="E749" s="1606"/>
      <c r="G749" s="51"/>
    </row>
    <row r="750" spans="2:7" x14ac:dyDescent="0.2">
      <c r="B750" s="7"/>
      <c r="C750" s="7"/>
      <c r="D750" s="302"/>
      <c r="E750" s="1606"/>
      <c r="G750" s="51"/>
    </row>
    <row r="751" spans="2:7" x14ac:dyDescent="0.2">
      <c r="B751" s="7"/>
      <c r="C751" s="7"/>
      <c r="D751" s="302"/>
      <c r="E751" s="1606"/>
      <c r="G751" s="51"/>
    </row>
    <row r="752" spans="2:7" x14ac:dyDescent="0.2">
      <c r="B752" s="7"/>
      <c r="C752" s="7"/>
      <c r="D752" s="302"/>
      <c r="E752" s="1606"/>
      <c r="G752" s="51"/>
    </row>
    <row r="753" spans="2:7" x14ac:dyDescent="0.2">
      <c r="B753" s="7"/>
      <c r="C753" s="7"/>
      <c r="D753" s="302"/>
      <c r="E753" s="1606"/>
      <c r="G753" s="51"/>
    </row>
    <row r="754" spans="2:7" x14ac:dyDescent="0.2">
      <c r="B754" s="7"/>
      <c r="C754" s="7"/>
      <c r="D754" s="302"/>
      <c r="E754" s="1606"/>
      <c r="G754" s="51"/>
    </row>
    <row r="755" spans="2:7" x14ac:dyDescent="0.2">
      <c r="B755" s="7"/>
      <c r="C755" s="7"/>
      <c r="E755" s="1606"/>
      <c r="G755" s="51"/>
    </row>
    <row r="756" spans="2:7" x14ac:dyDescent="0.2">
      <c r="B756" s="7"/>
      <c r="C756" s="7"/>
      <c r="E756" s="1606"/>
      <c r="G756" s="51"/>
    </row>
    <row r="757" spans="2:7" x14ac:dyDescent="0.2">
      <c r="E757" s="1606"/>
      <c r="G757" s="51"/>
    </row>
    <row r="758" spans="2:7" x14ac:dyDescent="0.2">
      <c r="E758" s="323"/>
      <c r="G758" s="51"/>
    </row>
    <row r="759" spans="2:7" x14ac:dyDescent="0.2">
      <c r="E759" s="323"/>
      <c r="G759" s="51"/>
    </row>
    <row r="760" spans="2:7" x14ac:dyDescent="0.2">
      <c r="E760" s="323"/>
      <c r="G760" s="51"/>
    </row>
    <row r="761" spans="2:7" x14ac:dyDescent="0.2">
      <c r="E761" s="323"/>
      <c r="G761" s="51"/>
    </row>
    <row r="762" spans="2:7" x14ac:dyDescent="0.2">
      <c r="E762" s="323"/>
      <c r="G762" s="51"/>
    </row>
    <row r="763" spans="2:7" x14ac:dyDescent="0.2">
      <c r="E763" s="323"/>
      <c r="G763" s="51"/>
    </row>
    <row r="764" spans="2:7" x14ac:dyDescent="0.2">
      <c r="E764" s="323"/>
      <c r="G764" s="51"/>
    </row>
    <row r="765" spans="2:7" x14ac:dyDescent="0.2">
      <c r="E765" s="323"/>
      <c r="G765" s="51"/>
    </row>
    <row r="766" spans="2:7" x14ac:dyDescent="0.2">
      <c r="E766" s="323"/>
    </row>
    <row r="767" spans="2:7" x14ac:dyDescent="0.2">
      <c r="E767" s="323"/>
    </row>
    <row r="768" spans="2:7" x14ac:dyDescent="0.2">
      <c r="E768" s="323"/>
    </row>
    <row r="769" spans="5:5" x14ac:dyDescent="0.2">
      <c r="E769" s="323"/>
    </row>
    <row r="770" spans="5:5" x14ac:dyDescent="0.2">
      <c r="E770" s="323"/>
    </row>
    <row r="771" spans="5:5" x14ac:dyDescent="0.2">
      <c r="E771" s="323"/>
    </row>
    <row r="772" spans="5:5" x14ac:dyDescent="0.2">
      <c r="E772" s="323"/>
    </row>
    <row r="773" spans="5:5" x14ac:dyDescent="0.2">
      <c r="E773" s="323"/>
    </row>
    <row r="774" spans="5:5" x14ac:dyDescent="0.2">
      <c r="E774" s="323"/>
    </row>
    <row r="775" spans="5:5" x14ac:dyDescent="0.2">
      <c r="E775" s="323"/>
    </row>
    <row r="776" spans="5:5" x14ac:dyDescent="0.2">
      <c r="E776" s="323"/>
    </row>
    <row r="777" spans="5:5" x14ac:dyDescent="0.2">
      <c r="E777" s="323"/>
    </row>
    <row r="778" spans="5:5" x14ac:dyDescent="0.2">
      <c r="E778" s="323"/>
    </row>
    <row r="779" spans="5:5" x14ac:dyDescent="0.2">
      <c r="E779" s="323"/>
    </row>
    <row r="780" spans="5:5" x14ac:dyDescent="0.2">
      <c r="E780" s="323"/>
    </row>
    <row r="781" spans="5:5" x14ac:dyDescent="0.2">
      <c r="E781" s="323"/>
    </row>
    <row r="782" spans="5:5" x14ac:dyDescent="0.2">
      <c r="E782" s="323"/>
    </row>
    <row r="783" spans="5:5" x14ac:dyDescent="0.2">
      <c r="E783" s="323"/>
    </row>
    <row r="784" spans="5:5" x14ac:dyDescent="0.2">
      <c r="E784" s="323"/>
    </row>
    <row r="785" spans="5:5" x14ac:dyDescent="0.2">
      <c r="E785" s="323"/>
    </row>
    <row r="786" spans="5:5" x14ac:dyDescent="0.2">
      <c r="E786" s="323"/>
    </row>
    <row r="787" spans="5:5" x14ac:dyDescent="0.2">
      <c r="E787" s="323"/>
    </row>
    <row r="788" spans="5:5" x14ac:dyDescent="0.2">
      <c r="E788" s="323"/>
    </row>
    <row r="789" spans="5:5" x14ac:dyDescent="0.2">
      <c r="E789" s="323"/>
    </row>
    <row r="790" spans="5:5" x14ac:dyDescent="0.2">
      <c r="E790" s="323"/>
    </row>
    <row r="791" spans="5:5" x14ac:dyDescent="0.2">
      <c r="E791" s="323"/>
    </row>
    <row r="792" spans="5:5" x14ac:dyDescent="0.2">
      <c r="E792" s="323"/>
    </row>
    <row r="793" spans="5:5" x14ac:dyDescent="0.2">
      <c r="E793" s="323"/>
    </row>
    <row r="794" spans="5:5" x14ac:dyDescent="0.2">
      <c r="E794" s="323"/>
    </row>
    <row r="795" spans="5:5" x14ac:dyDescent="0.2">
      <c r="E795" s="323"/>
    </row>
    <row r="796" spans="5:5" x14ac:dyDescent="0.2">
      <c r="E796" s="323"/>
    </row>
    <row r="797" spans="5:5" x14ac:dyDescent="0.2">
      <c r="E797" s="323"/>
    </row>
    <row r="798" spans="5:5" x14ac:dyDescent="0.2">
      <c r="E798" s="323"/>
    </row>
    <row r="799" spans="5:5" x14ac:dyDescent="0.2">
      <c r="E799" s="323"/>
    </row>
    <row r="800" spans="5:5" x14ac:dyDescent="0.2">
      <c r="E800" s="323"/>
    </row>
    <row r="801" spans="5:5" x14ac:dyDescent="0.2">
      <c r="E801" s="323"/>
    </row>
    <row r="802" spans="5:5" x14ac:dyDescent="0.2">
      <c r="E802" s="323"/>
    </row>
    <row r="803" spans="5:5" x14ac:dyDescent="0.2">
      <c r="E803" s="323"/>
    </row>
    <row r="804" spans="5:5" x14ac:dyDescent="0.2">
      <c r="E804" s="323"/>
    </row>
    <row r="805" spans="5:5" x14ac:dyDescent="0.2">
      <c r="E805" s="323"/>
    </row>
    <row r="806" spans="5:5" x14ac:dyDescent="0.2">
      <c r="E806" s="323"/>
    </row>
    <row r="807" spans="5:5" x14ac:dyDescent="0.2">
      <c r="E807" s="323"/>
    </row>
    <row r="808" spans="5:5" x14ac:dyDescent="0.2">
      <c r="E808" s="323"/>
    </row>
    <row r="809" spans="5:5" x14ac:dyDescent="0.2">
      <c r="E809" s="323"/>
    </row>
    <row r="810" spans="5:5" x14ac:dyDescent="0.2">
      <c r="E810" s="323"/>
    </row>
    <row r="811" spans="5:5" x14ac:dyDescent="0.2">
      <c r="E811" s="323"/>
    </row>
    <row r="812" spans="5:5" x14ac:dyDescent="0.2">
      <c r="E812" s="323"/>
    </row>
    <row r="813" spans="5:5" x14ac:dyDescent="0.2">
      <c r="E813" s="323"/>
    </row>
    <row r="814" spans="5:5" x14ac:dyDescent="0.2">
      <c r="E814" s="323"/>
    </row>
    <row r="815" spans="5:5" x14ac:dyDescent="0.2">
      <c r="E815" s="323"/>
    </row>
    <row r="816" spans="5:5" x14ac:dyDescent="0.2">
      <c r="E816" s="323"/>
    </row>
    <row r="817" spans="5:5" x14ac:dyDescent="0.2">
      <c r="E817" s="323"/>
    </row>
    <row r="818" spans="5:5" x14ac:dyDescent="0.2">
      <c r="E818" s="323"/>
    </row>
    <row r="819" spans="5:5" x14ac:dyDescent="0.2">
      <c r="E819" s="323"/>
    </row>
    <row r="820" spans="5:5" x14ac:dyDescent="0.2">
      <c r="E820" s="323"/>
    </row>
    <row r="821" spans="5:5" x14ac:dyDescent="0.2">
      <c r="E821" s="323"/>
    </row>
    <row r="822" spans="5:5" x14ac:dyDescent="0.2">
      <c r="E822" s="323"/>
    </row>
    <row r="823" spans="5:5" x14ac:dyDescent="0.2">
      <c r="E823" s="323"/>
    </row>
    <row r="824" spans="5:5" x14ac:dyDescent="0.2">
      <c r="E824" s="323"/>
    </row>
    <row r="825" spans="5:5" x14ac:dyDescent="0.2">
      <c r="E825" s="323"/>
    </row>
    <row r="826" spans="5:5" x14ac:dyDescent="0.2">
      <c r="E826" s="323"/>
    </row>
    <row r="827" spans="5:5" x14ac:dyDescent="0.2">
      <c r="E827" s="323"/>
    </row>
    <row r="828" spans="5:5" x14ac:dyDescent="0.2">
      <c r="E828" s="323"/>
    </row>
    <row r="829" spans="5:5" x14ac:dyDescent="0.2">
      <c r="E829" s="323"/>
    </row>
    <row r="830" spans="5:5" x14ac:dyDescent="0.2">
      <c r="E830" s="323"/>
    </row>
    <row r="831" spans="5:5" x14ac:dyDescent="0.2">
      <c r="E831" s="323"/>
    </row>
    <row r="832" spans="5:5" x14ac:dyDescent="0.2">
      <c r="E832" s="323"/>
    </row>
    <row r="833" spans="5:5" x14ac:dyDescent="0.2">
      <c r="E833" s="323"/>
    </row>
    <row r="834" spans="5:5" x14ac:dyDescent="0.2">
      <c r="E834" s="323"/>
    </row>
    <row r="835" spans="5:5" x14ac:dyDescent="0.2">
      <c r="E835" s="323"/>
    </row>
    <row r="836" spans="5:5" x14ac:dyDescent="0.2">
      <c r="E836" s="323"/>
    </row>
    <row r="837" spans="5:5" x14ac:dyDescent="0.2">
      <c r="E837" s="323"/>
    </row>
    <row r="838" spans="5:5" x14ac:dyDescent="0.2">
      <c r="E838" s="323"/>
    </row>
    <row r="839" spans="5:5" x14ac:dyDescent="0.2">
      <c r="E839" s="323"/>
    </row>
    <row r="840" spans="5:5" x14ac:dyDescent="0.2">
      <c r="E840" s="323"/>
    </row>
    <row r="841" spans="5:5" x14ac:dyDescent="0.2">
      <c r="E841" s="323"/>
    </row>
    <row r="842" spans="5:5" x14ac:dyDescent="0.2">
      <c r="E842" s="323"/>
    </row>
    <row r="843" spans="5:5" x14ac:dyDescent="0.2">
      <c r="E843" s="323"/>
    </row>
    <row r="844" spans="5:5" x14ac:dyDescent="0.2">
      <c r="E844" s="323"/>
    </row>
    <row r="845" spans="5:5" x14ac:dyDescent="0.2">
      <c r="E845" s="323"/>
    </row>
    <row r="846" spans="5:5" x14ac:dyDescent="0.2">
      <c r="E846" s="323"/>
    </row>
    <row r="847" spans="5:5" x14ac:dyDescent="0.2">
      <c r="E847" s="323"/>
    </row>
    <row r="848" spans="5:5" x14ac:dyDescent="0.2">
      <c r="E848" s="323"/>
    </row>
    <row r="849" spans="5:5" x14ac:dyDescent="0.2">
      <c r="E849" s="323"/>
    </row>
    <row r="850" spans="5:5" x14ac:dyDescent="0.2">
      <c r="E850" s="323"/>
    </row>
    <row r="851" spans="5:5" x14ac:dyDescent="0.2">
      <c r="E851" s="323"/>
    </row>
    <row r="852" spans="5:5" x14ac:dyDescent="0.2">
      <c r="E852" s="323"/>
    </row>
    <row r="853" spans="5:5" x14ac:dyDescent="0.2">
      <c r="E853" s="323"/>
    </row>
    <row r="854" spans="5:5" x14ac:dyDescent="0.2">
      <c r="E854" s="323"/>
    </row>
    <row r="855" spans="5:5" x14ac:dyDescent="0.2">
      <c r="E855" s="323"/>
    </row>
    <row r="856" spans="5:5" x14ac:dyDescent="0.2">
      <c r="E856" s="323"/>
    </row>
    <row r="857" spans="5:5" x14ac:dyDescent="0.2">
      <c r="E857" s="323"/>
    </row>
    <row r="858" spans="5:5" x14ac:dyDescent="0.2">
      <c r="E858" s="323"/>
    </row>
    <row r="859" spans="5:5" x14ac:dyDescent="0.2">
      <c r="E859" s="323"/>
    </row>
    <row r="860" spans="5:5" x14ac:dyDescent="0.2">
      <c r="E860" s="323"/>
    </row>
    <row r="861" spans="5:5" x14ac:dyDescent="0.2">
      <c r="E861" s="323"/>
    </row>
    <row r="862" spans="5:5" x14ac:dyDescent="0.2">
      <c r="E862" s="323"/>
    </row>
    <row r="863" spans="5:5" x14ac:dyDescent="0.2">
      <c r="E863" s="323"/>
    </row>
    <row r="864" spans="5:5" x14ac:dyDescent="0.2">
      <c r="E864" s="323"/>
    </row>
    <row r="865" spans="5:5" x14ac:dyDescent="0.2">
      <c r="E865" s="323"/>
    </row>
    <row r="866" spans="5:5" x14ac:dyDescent="0.2">
      <c r="E866" s="323"/>
    </row>
    <row r="867" spans="5:5" x14ac:dyDescent="0.2">
      <c r="E867" s="323"/>
    </row>
    <row r="868" spans="5:5" x14ac:dyDescent="0.2">
      <c r="E868" s="323"/>
    </row>
    <row r="869" spans="5:5" x14ac:dyDescent="0.2">
      <c r="E869" s="323"/>
    </row>
    <row r="870" spans="5:5" x14ac:dyDescent="0.2">
      <c r="E870" s="323"/>
    </row>
    <row r="871" spans="5:5" x14ac:dyDescent="0.2">
      <c r="E871" s="323"/>
    </row>
    <row r="872" spans="5:5" x14ac:dyDescent="0.2">
      <c r="E872" s="323"/>
    </row>
    <row r="873" spans="5:5" x14ac:dyDescent="0.2">
      <c r="E873" s="323"/>
    </row>
    <row r="874" spans="5:5" x14ac:dyDescent="0.2">
      <c r="E874" s="323"/>
    </row>
    <row r="875" spans="5:5" x14ac:dyDescent="0.2">
      <c r="E875" s="323"/>
    </row>
    <row r="876" spans="5:5" x14ac:dyDescent="0.2">
      <c r="E876" s="323"/>
    </row>
    <row r="877" spans="5:5" x14ac:dyDescent="0.2">
      <c r="E877" s="323"/>
    </row>
    <row r="878" spans="5:5" x14ac:dyDescent="0.2">
      <c r="E878" s="323"/>
    </row>
    <row r="879" spans="5:5" x14ac:dyDescent="0.2">
      <c r="E879" s="323"/>
    </row>
    <row r="880" spans="5:5" x14ac:dyDescent="0.2">
      <c r="E880" s="323"/>
    </row>
    <row r="881" spans="5:5" x14ac:dyDescent="0.2">
      <c r="E881" s="323"/>
    </row>
    <row r="882" spans="5:5" x14ac:dyDescent="0.2">
      <c r="E882" s="323"/>
    </row>
    <row r="883" spans="5:5" x14ac:dyDescent="0.2">
      <c r="E883" s="323"/>
    </row>
    <row r="884" spans="5:5" x14ac:dyDescent="0.2">
      <c r="E884" s="323"/>
    </row>
    <row r="885" spans="5:5" x14ac:dyDescent="0.2">
      <c r="E885" s="323"/>
    </row>
    <row r="886" spans="5:5" x14ac:dyDescent="0.2">
      <c r="E886" s="323"/>
    </row>
    <row r="887" spans="5:5" x14ac:dyDescent="0.2">
      <c r="E887" s="323"/>
    </row>
    <row r="888" spans="5:5" x14ac:dyDescent="0.2">
      <c r="E888" s="323"/>
    </row>
    <row r="889" spans="5:5" x14ac:dyDescent="0.2">
      <c r="E889" s="323"/>
    </row>
    <row r="890" spans="5:5" x14ac:dyDescent="0.2">
      <c r="E890" s="323"/>
    </row>
    <row r="891" spans="5:5" x14ac:dyDescent="0.2">
      <c r="E891" s="323"/>
    </row>
    <row r="892" spans="5:5" x14ac:dyDescent="0.2">
      <c r="E892" s="323"/>
    </row>
    <row r="893" spans="5:5" x14ac:dyDescent="0.2">
      <c r="E893" s="323"/>
    </row>
    <row r="894" spans="5:5" x14ac:dyDescent="0.2">
      <c r="E894" s="323"/>
    </row>
    <row r="895" spans="5:5" x14ac:dyDescent="0.2">
      <c r="E895" s="323"/>
    </row>
    <row r="896" spans="5:5" x14ac:dyDescent="0.2">
      <c r="E896" s="323"/>
    </row>
    <row r="897" spans="5:5" x14ac:dyDescent="0.2">
      <c r="E897" s="323"/>
    </row>
    <row r="898" spans="5:5" ht="12" thickBot="1" x14ac:dyDescent="0.25">
      <c r="E898" s="326"/>
    </row>
    <row r="899" spans="5:5" ht="12" thickTop="1" x14ac:dyDescent="0.2"/>
  </sheetData>
  <sheetProtection algorithmName="SHA-512" hashValue="8D3tqtmhx2vG2QfEC3s8EA2TOuT6cB0CpWuNymj88oConkrwaZnbeZbNOFbCwOl5eGd28ZVj76OMWqSLNdbyYg==" saltValue="lCagKyAccP7yK7VzmQduCw==" spinCount="100000" sheet="1" objects="1" scenarios="1"/>
  <mergeCells count="5">
    <mergeCell ref="E569:E757"/>
    <mergeCell ref="E3:E94"/>
    <mergeCell ref="E95:E226"/>
    <mergeCell ref="E227:E382"/>
    <mergeCell ref="E383:E568"/>
  </mergeCells>
  <conditionalFormatting sqref="D756:D1048576 D1:D568">
    <cfRule type="colorScale" priority="7">
      <colorScale>
        <cfvo type="min"/>
        <cfvo type="max"/>
        <color rgb="FF63BE7B"/>
        <color rgb="FFFFEF9C"/>
      </colorScale>
    </cfRule>
  </conditionalFormatting>
  <conditionalFormatting sqref="D3:D94">
    <cfRule type="colorScale" priority="6">
      <colorScale>
        <cfvo type="min"/>
        <cfvo type="max"/>
        <color rgb="FF63BE7B"/>
        <color rgb="FFFFEF9C"/>
      </colorScale>
    </cfRule>
  </conditionalFormatting>
  <conditionalFormatting sqref="D95:D226">
    <cfRule type="colorScale" priority="3">
      <colorScale>
        <cfvo type="min"/>
        <cfvo type="max"/>
        <color theme="5" tint="-0.249977111117893"/>
        <color theme="5" tint="0.79998168889431442"/>
      </colorScale>
    </cfRule>
    <cfRule type="colorScale" priority="4">
      <colorScale>
        <cfvo type="min"/>
        <cfvo type="max"/>
        <color theme="5" tint="-0.249977111117893"/>
        <color theme="5" tint="0.79998168889431442"/>
      </colorScale>
    </cfRule>
    <cfRule type="colorScale" priority="5">
      <colorScale>
        <cfvo type="min"/>
        <cfvo type="max"/>
        <color rgb="FFFCFCFF"/>
        <color rgb="FFF8696B"/>
      </colorScale>
    </cfRule>
  </conditionalFormatting>
  <conditionalFormatting sqref="D227:D382">
    <cfRule type="colorScale" priority="2">
      <colorScale>
        <cfvo type="min"/>
        <cfvo type="max"/>
        <color theme="4" tint="-0.249977111117893"/>
        <color theme="8" tint="0.79998168889431442"/>
      </colorScale>
    </cfRule>
  </conditionalFormatting>
  <conditionalFormatting sqref="D383:D568 D756">
    <cfRule type="colorScale" priority="1">
      <colorScale>
        <cfvo type="min"/>
        <cfvo type="max"/>
        <color theme="7" tint="0.59999389629810485"/>
        <color theme="7" tint="-0.249977111117893"/>
      </colorScale>
    </cfRule>
  </conditionalFormatting>
  <dataValidations count="1">
    <dataValidation type="list" allowBlank="1" showInputMessage="1" showErrorMessage="1" sqref="G304:G765 B166:C756">
      <formula1>$G$3:$G$61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U103"/>
  <sheetViews>
    <sheetView workbookViewId="0">
      <selection activeCell="J88" sqref="J88"/>
    </sheetView>
  </sheetViews>
  <sheetFormatPr baseColWidth="10" defaultRowHeight="33.75" x14ac:dyDescent="0.25"/>
  <cols>
    <col min="1" max="1" width="11.42578125" style="68"/>
    <col min="2" max="2" width="11.42578125" style="67"/>
    <col min="3" max="3" width="3" style="67" bestFit="1" customWidth="1"/>
    <col min="4" max="4" width="26.42578125" style="60" bestFit="1" customWidth="1"/>
    <col min="5" max="5" width="16.42578125" style="71" bestFit="1" customWidth="1"/>
    <col min="6" max="6" width="22.140625" style="62" bestFit="1" customWidth="1"/>
    <col min="7" max="8" width="22.140625" style="64" customWidth="1"/>
    <col min="9" max="9" width="13.5703125" customWidth="1"/>
    <col min="10" max="10" width="23" style="49" bestFit="1" customWidth="1"/>
    <col min="11" max="11" width="16.140625" style="62" customWidth="1"/>
    <col min="12" max="13" width="10" style="63" bestFit="1" customWidth="1"/>
    <col min="14" max="14" width="7.7109375" style="62" bestFit="1" customWidth="1"/>
    <col min="15" max="15" width="12" style="64" bestFit="1" customWidth="1"/>
    <col min="16" max="16" width="12" style="64" customWidth="1"/>
    <col min="17" max="18" width="22.7109375" style="61" customWidth="1"/>
    <col min="19" max="19" width="10" style="162" bestFit="1" customWidth="1"/>
    <col min="20" max="20" width="17.140625" style="66" customWidth="1"/>
    <col min="21" max="21" width="9.5703125" style="1" customWidth="1"/>
  </cols>
  <sheetData>
    <row r="1" spans="1:21" x14ac:dyDescent="0.25">
      <c r="A1" s="1630" t="s">
        <v>282</v>
      </c>
      <c r="B1" s="1631"/>
      <c r="C1" s="1631"/>
      <c r="D1" s="1631"/>
      <c r="E1" s="1631"/>
      <c r="F1" s="1631"/>
      <c r="G1" s="1631"/>
      <c r="H1" s="1631"/>
      <c r="I1" s="1631"/>
      <c r="J1" s="1631"/>
      <c r="K1" s="1631"/>
      <c r="L1" s="1631"/>
      <c r="M1" s="1631"/>
      <c r="N1" s="1631"/>
      <c r="O1" s="1631"/>
      <c r="P1" s="1631"/>
      <c r="Q1" s="1631"/>
      <c r="R1" s="1631"/>
      <c r="S1" s="1631"/>
      <c r="T1" s="1631"/>
      <c r="U1" s="1632"/>
    </row>
    <row r="2" spans="1:21" ht="15.75" customHeight="1" thickBot="1" x14ac:dyDescent="0.3"/>
    <row r="3" spans="1:21" ht="15.75" customHeight="1" x14ac:dyDescent="0.25">
      <c r="A3" s="1633" t="s">
        <v>257</v>
      </c>
      <c r="B3" s="1625" t="s">
        <v>278</v>
      </c>
      <c r="C3" s="1628" t="s">
        <v>284</v>
      </c>
      <c r="D3" s="1625" t="s">
        <v>253</v>
      </c>
      <c r="E3" s="1611" t="s">
        <v>281</v>
      </c>
      <c r="F3" s="1623" t="s">
        <v>254</v>
      </c>
      <c r="G3" s="1617" t="s">
        <v>275</v>
      </c>
      <c r="H3" s="1618"/>
      <c r="K3" s="1615" t="s">
        <v>266</v>
      </c>
      <c r="L3" s="1616"/>
      <c r="M3" s="1616"/>
      <c r="N3" s="1616"/>
      <c r="O3" s="1616"/>
      <c r="P3" s="1613" t="s">
        <v>274</v>
      </c>
      <c r="Q3" s="1641" t="s">
        <v>255</v>
      </c>
      <c r="R3" s="1641" t="s">
        <v>256</v>
      </c>
      <c r="S3" s="1638" t="s">
        <v>260</v>
      </c>
      <c r="T3" s="1639"/>
      <c r="U3" s="1640"/>
    </row>
    <row r="4" spans="1:21" s="65" customFormat="1" ht="16.5" thickBot="1" x14ac:dyDescent="0.3">
      <c r="A4" s="1634"/>
      <c r="B4" s="1626"/>
      <c r="C4" s="1629"/>
      <c r="D4" s="1626"/>
      <c r="E4" s="1612"/>
      <c r="F4" s="1624"/>
      <c r="G4" s="74" t="s">
        <v>268</v>
      </c>
      <c r="H4" s="150" t="s">
        <v>269</v>
      </c>
      <c r="K4" s="119" t="s">
        <v>267</v>
      </c>
      <c r="L4" s="120" t="s">
        <v>270</v>
      </c>
      <c r="M4" s="120" t="s">
        <v>271</v>
      </c>
      <c r="N4" s="121" t="s">
        <v>272</v>
      </c>
      <c r="O4" s="121" t="s">
        <v>273</v>
      </c>
      <c r="P4" s="1614"/>
      <c r="Q4" s="1642"/>
      <c r="R4" s="1642"/>
      <c r="S4" s="122" t="s">
        <v>283</v>
      </c>
      <c r="T4" s="122" t="s">
        <v>258</v>
      </c>
      <c r="U4" s="123" t="s">
        <v>259</v>
      </c>
    </row>
    <row r="5" spans="1:21" ht="15" x14ac:dyDescent="0.25">
      <c r="A5" s="1635">
        <v>1</v>
      </c>
      <c r="B5" s="1627" t="s">
        <v>102</v>
      </c>
      <c r="C5" s="166">
        <v>1</v>
      </c>
      <c r="D5" s="102">
        <v>39227</v>
      </c>
      <c r="E5" s="103">
        <v>13</v>
      </c>
      <c r="F5" s="104" t="s">
        <v>221</v>
      </c>
      <c r="G5" s="105" t="s">
        <v>151</v>
      </c>
      <c r="H5" s="151" t="s">
        <v>160</v>
      </c>
      <c r="J5" s="124" t="s">
        <v>163</v>
      </c>
      <c r="K5" s="125">
        <f t="shared" ref="K5:K18" si="0">COUNTIF(Vainqueurs,J5)</f>
        <v>1</v>
      </c>
      <c r="L5" s="126">
        <f t="shared" ref="L5:L38" si="1">COUNTIF($G$5:$G$103,J5)</f>
        <v>0</v>
      </c>
      <c r="M5" s="126">
        <f t="shared" ref="M5:M38" si="2">COUNTIF($H$5:$H$103,J5)</f>
        <v>0</v>
      </c>
      <c r="N5" s="127">
        <f>SUM(K5:M5)</f>
        <v>1</v>
      </c>
      <c r="O5" s="128">
        <f t="array" ref="O5">MIN(IF(Classement!$C$7:$C$100=J5,Classement!$AM$7:$AM$100))</f>
        <v>1</v>
      </c>
      <c r="P5" s="129">
        <f>N5/O5</f>
        <v>1</v>
      </c>
      <c r="Q5" s="130">
        <f t="array" ref="Q5">MIN(IF(F$5:F$103=J5,D$5:D$103))</f>
        <v>39809</v>
      </c>
      <c r="R5" s="130">
        <f t="array" ref="R5">MAX(IF(F$5:F$103=J5,D$5:D$103))</f>
        <v>39809</v>
      </c>
      <c r="S5" s="163">
        <f t="array" ref="S5">$K$39-(MAX(IF(F$5:F$103=J5,C$5:C$103)))</f>
        <v>81</v>
      </c>
      <c r="T5" s="131" t="str">
        <f t="shared" ref="T5:T38" si="3">DATEDIF(R5,$K$42,"y")&amp;" an(s) et "&amp;DATEDIF(R5,$K$42,"ym")&amp;" mois"</f>
        <v>7 an(s) et 0 mois</v>
      </c>
      <c r="U5" s="132">
        <f t="shared" ref="U5:U38" si="4">$K$42-R5</f>
        <v>2582</v>
      </c>
    </row>
    <row r="6" spans="1:21" ht="15" x14ac:dyDescent="0.25">
      <c r="A6" s="1635"/>
      <c r="B6" s="1627"/>
      <c r="C6" s="166">
        <v>2</v>
      </c>
      <c r="D6" s="102">
        <v>39263</v>
      </c>
      <c r="E6" s="103">
        <v>13</v>
      </c>
      <c r="F6" s="104" t="s">
        <v>158</v>
      </c>
      <c r="G6" s="105" t="s">
        <v>152</v>
      </c>
      <c r="H6" s="151" t="s">
        <v>221</v>
      </c>
      <c r="J6" s="133" t="s">
        <v>151</v>
      </c>
      <c r="K6" s="107">
        <f t="shared" si="0"/>
        <v>5</v>
      </c>
      <c r="L6" s="108">
        <f t="shared" si="1"/>
        <v>4</v>
      </c>
      <c r="M6" s="108">
        <f t="shared" si="2"/>
        <v>1</v>
      </c>
      <c r="N6" s="109">
        <f>SUM(K6:M6)</f>
        <v>10</v>
      </c>
      <c r="O6" s="110">
        <f t="array" ref="O6">MIN(IF(Classement!$C$7:$C$100=J6,Classement!$AM$7:$AM$100))</f>
        <v>27</v>
      </c>
      <c r="P6" s="111">
        <f>N6/O6</f>
        <v>0.37037037037037035</v>
      </c>
      <c r="Q6" s="112">
        <f t="array" ref="Q6">MIN(IF(F$5:F$103=J6,D$5:D$103))</f>
        <v>39308</v>
      </c>
      <c r="R6" s="112">
        <f t="array" ref="R6">MAX(IF(F$5:F$103=J6,D$5:D$103))</f>
        <v>42034</v>
      </c>
      <c r="S6" s="164">
        <f t="array" ref="S6">$K$39-(MAX(IF(F$5:F$103=J6,C$5:C$103)))</f>
        <v>14</v>
      </c>
      <c r="T6" s="113" t="str">
        <f t="shared" si="3"/>
        <v>0 an(s) et 11 mois</v>
      </c>
      <c r="U6" s="134">
        <f t="shared" si="4"/>
        <v>357</v>
      </c>
    </row>
    <row r="7" spans="1:21" ht="15" x14ac:dyDescent="0.25">
      <c r="A7" s="1635"/>
      <c r="B7" s="1627"/>
      <c r="C7" s="166">
        <v>3</v>
      </c>
      <c r="D7" s="102">
        <v>39308</v>
      </c>
      <c r="E7" s="103">
        <v>10</v>
      </c>
      <c r="F7" s="104" t="s">
        <v>151</v>
      </c>
      <c r="G7" s="106" t="s">
        <v>11</v>
      </c>
      <c r="H7" s="151" t="s">
        <v>265</v>
      </c>
      <c r="J7" s="133" t="s">
        <v>159</v>
      </c>
      <c r="K7" s="107">
        <f t="shared" si="0"/>
        <v>1</v>
      </c>
      <c r="L7" s="108">
        <f t="shared" si="1"/>
        <v>0</v>
      </c>
      <c r="M7" s="108">
        <f t="shared" si="2"/>
        <v>1</v>
      </c>
      <c r="N7" s="109">
        <f t="shared" ref="N7:N18" si="5">SUM(K7:M7)</f>
        <v>2</v>
      </c>
      <c r="O7" s="110">
        <f t="array" ref="O7">MIN(IF(Classement!$C$7:$C$100=J7,Classement!$AM$7:$AM$100))</f>
        <v>2</v>
      </c>
      <c r="P7" s="111">
        <f t="shared" ref="P7:P18" si="6">N7/O7</f>
        <v>1</v>
      </c>
      <c r="Q7" s="112">
        <f t="array" ref="Q7">MIN(IF(F$5:F$103=J7,D$5:D$103))</f>
        <v>40697</v>
      </c>
      <c r="R7" s="112">
        <f t="array" ref="R7">MAX(IF(F$5:F$103=J7,D$5:D$103))</f>
        <v>40697</v>
      </c>
      <c r="S7" s="164">
        <f t="array" ref="S7">$K$39-(MAX(IF(F$5:F$103=J7,C$5:C$103)))</f>
        <v>56</v>
      </c>
      <c r="T7" s="113" t="str">
        <f t="shared" si="3"/>
        <v>4 an(s) et 7 mois</v>
      </c>
      <c r="U7" s="134">
        <f t="shared" si="4"/>
        <v>1694</v>
      </c>
    </row>
    <row r="8" spans="1:21" ht="15" x14ac:dyDescent="0.25">
      <c r="A8" s="1636">
        <v>2</v>
      </c>
      <c r="B8" s="1619" t="s">
        <v>279</v>
      </c>
      <c r="C8" s="167">
        <v>4</v>
      </c>
      <c r="D8" s="114">
        <v>39354</v>
      </c>
      <c r="E8" s="115">
        <v>12</v>
      </c>
      <c r="F8" s="116" t="s">
        <v>220</v>
      </c>
      <c r="G8" s="117" t="s">
        <v>7</v>
      </c>
      <c r="H8" s="152" t="s">
        <v>149</v>
      </c>
      <c r="J8" s="133" t="s">
        <v>148</v>
      </c>
      <c r="K8" s="107">
        <f t="shared" si="0"/>
        <v>5</v>
      </c>
      <c r="L8" s="108">
        <f t="shared" si="1"/>
        <v>2</v>
      </c>
      <c r="M8" s="108">
        <f t="shared" si="2"/>
        <v>7</v>
      </c>
      <c r="N8" s="109">
        <f t="shared" si="5"/>
        <v>14</v>
      </c>
      <c r="O8" s="110">
        <f t="array" ref="O8">MIN(IF(Classement!$C$7:$C$100=J8,Classement!$AM$7:$AM$100))</f>
        <v>61</v>
      </c>
      <c r="P8" s="111">
        <f t="shared" si="6"/>
        <v>0.22950819672131148</v>
      </c>
      <c r="Q8" s="112">
        <f t="array" ref="Q8">MIN(IF(F$5:F$103=J8,D$5:D$103))</f>
        <v>39781</v>
      </c>
      <c r="R8" s="112">
        <f t="array" ref="R8">MAX(IF(F$5:F$103=J8,D$5:D$103))</f>
        <v>41996</v>
      </c>
      <c r="S8" s="164">
        <f t="array" ref="S8">$K$39-(MAX(IF(F$5:F$103=J8,C$5:C$103)))</f>
        <v>15</v>
      </c>
      <c r="T8" s="113" t="str">
        <f t="shared" si="3"/>
        <v>1 an(s) et 0 mois</v>
      </c>
      <c r="U8" s="134">
        <f t="shared" si="4"/>
        <v>395</v>
      </c>
    </row>
    <row r="9" spans="1:21" ht="15" x14ac:dyDescent="0.25">
      <c r="A9" s="1636"/>
      <c r="B9" s="1619"/>
      <c r="C9" s="167">
        <v>5</v>
      </c>
      <c r="D9" s="114">
        <v>39389</v>
      </c>
      <c r="E9" s="115">
        <v>13</v>
      </c>
      <c r="F9" s="116" t="s">
        <v>217</v>
      </c>
      <c r="G9" s="117" t="s">
        <v>7</v>
      </c>
      <c r="H9" s="153" t="s">
        <v>11</v>
      </c>
      <c r="J9" s="133" t="s">
        <v>149</v>
      </c>
      <c r="K9" s="107">
        <f t="shared" si="0"/>
        <v>7</v>
      </c>
      <c r="L9" s="108">
        <f t="shared" si="1"/>
        <v>13</v>
      </c>
      <c r="M9" s="108">
        <f t="shared" si="2"/>
        <v>8</v>
      </c>
      <c r="N9" s="109">
        <f t="shared" si="5"/>
        <v>28</v>
      </c>
      <c r="O9" s="110">
        <f t="array" ref="O9">MIN(IF(Classement!$C$7:$C$100=J9,Classement!$AM$7:$AM$100))</f>
        <v>96</v>
      </c>
      <c r="P9" s="111">
        <f t="shared" si="6"/>
        <v>0.29166666666666669</v>
      </c>
      <c r="Q9" s="112">
        <f t="array" ref="Q9">MIN(IF(F$5:F$103=J9,D$5:D$103))</f>
        <v>40327</v>
      </c>
      <c r="R9" s="112">
        <f t="array" ref="R9">MAX(IF(F$5:F$103=J9,D$5:D$103))</f>
        <v>42328</v>
      </c>
      <c r="S9" s="164">
        <f t="array" ref="S9">$K$39-(MAX(IF(F$5:F$103=J9,C$5:C$103)))</f>
        <v>3</v>
      </c>
      <c r="T9" s="113" t="str">
        <f t="shared" si="3"/>
        <v>0 an(s) et 2 mois</v>
      </c>
      <c r="U9" s="134">
        <f t="shared" si="4"/>
        <v>63</v>
      </c>
    </row>
    <row r="10" spans="1:21" ht="15" x14ac:dyDescent="0.25">
      <c r="A10" s="1636"/>
      <c r="B10" s="1619"/>
      <c r="C10" s="167">
        <v>6</v>
      </c>
      <c r="D10" s="114">
        <v>39410</v>
      </c>
      <c r="E10" s="115">
        <v>13</v>
      </c>
      <c r="F10" s="116" t="s">
        <v>155</v>
      </c>
      <c r="G10" s="118" t="s">
        <v>221</v>
      </c>
      <c r="H10" s="152" t="s">
        <v>149</v>
      </c>
      <c r="J10" s="133" t="s">
        <v>152</v>
      </c>
      <c r="K10" s="107">
        <f t="shared" si="0"/>
        <v>4</v>
      </c>
      <c r="L10" s="108">
        <f t="shared" si="1"/>
        <v>1</v>
      </c>
      <c r="M10" s="108">
        <f t="shared" si="2"/>
        <v>1</v>
      </c>
      <c r="N10" s="109">
        <f t="shared" si="5"/>
        <v>6</v>
      </c>
      <c r="O10" s="110">
        <f t="array" ref="O10">MIN(IF(Classement!$C$7:$C$100=J10,Classement!$AM$7:$AM$100))</f>
        <v>21</v>
      </c>
      <c r="P10" s="111">
        <f t="shared" si="6"/>
        <v>0.2857142857142857</v>
      </c>
      <c r="Q10" s="112">
        <f t="array" ref="Q10">MIN(IF(F$5:F$103=J10,D$5:D$103))</f>
        <v>40215</v>
      </c>
      <c r="R10" s="112">
        <f t="array" ref="R10">MAX(IF(F$5:F$103=J10,D$5:D$103))</f>
        <v>41040</v>
      </c>
      <c r="S10" s="164">
        <f t="array" ref="S10">$K$39-(MAX(IF(F$5:F$103=J10,C$5:C$103)))</f>
        <v>46</v>
      </c>
      <c r="T10" s="113" t="str">
        <f t="shared" si="3"/>
        <v>3 an(s) et 8 mois</v>
      </c>
      <c r="U10" s="134">
        <f t="shared" si="4"/>
        <v>1351</v>
      </c>
    </row>
    <row r="11" spans="1:21" ht="15" x14ac:dyDescent="0.25">
      <c r="A11" s="1636"/>
      <c r="B11" s="1619"/>
      <c r="C11" s="167">
        <v>7</v>
      </c>
      <c r="D11" s="114">
        <v>39445</v>
      </c>
      <c r="E11" s="115">
        <v>14</v>
      </c>
      <c r="F11" s="116" t="s">
        <v>221</v>
      </c>
      <c r="G11" s="118" t="s">
        <v>217</v>
      </c>
      <c r="H11" s="152" t="s">
        <v>149</v>
      </c>
      <c r="J11" s="133" t="s">
        <v>223</v>
      </c>
      <c r="K11" s="107">
        <f t="shared" si="0"/>
        <v>1</v>
      </c>
      <c r="L11" s="108">
        <f t="shared" si="1"/>
        <v>1</v>
      </c>
      <c r="M11" s="108">
        <f t="shared" si="2"/>
        <v>0</v>
      </c>
      <c r="N11" s="109">
        <f t="shared" si="5"/>
        <v>2</v>
      </c>
      <c r="O11" s="110">
        <f t="array" ref="O11">MIN(IF(Classement!$C$7:$C$100=J11,Classement!$AM$7:$AM$100))</f>
        <v>8</v>
      </c>
      <c r="P11" s="111">
        <f t="shared" si="6"/>
        <v>0.25</v>
      </c>
      <c r="Q11" s="112">
        <f t="array" ref="Q11">MIN(IF(F$5:F$103=J11,D$5:D$103))</f>
        <v>39564</v>
      </c>
      <c r="R11" s="112">
        <f t="array" ref="R11">MAX(IF(F$5:F$103=J11,D$5:D$103))</f>
        <v>39564</v>
      </c>
      <c r="S11" s="164">
        <f t="array" ref="S11">$K$39-(MAX(IF(F$5:F$103=J11,C$5:C$103)))</f>
        <v>86</v>
      </c>
      <c r="T11" s="113" t="str">
        <f t="shared" si="3"/>
        <v>7 an(s) et 8 mois</v>
      </c>
      <c r="U11" s="134">
        <f t="shared" si="4"/>
        <v>2827</v>
      </c>
    </row>
    <row r="12" spans="1:21" ht="15" x14ac:dyDescent="0.25">
      <c r="A12" s="1636"/>
      <c r="B12" s="1619"/>
      <c r="C12" s="167">
        <v>8</v>
      </c>
      <c r="D12" s="114">
        <v>39480</v>
      </c>
      <c r="E12" s="115">
        <v>13</v>
      </c>
      <c r="F12" s="116" t="s">
        <v>287</v>
      </c>
      <c r="G12" s="118" t="s">
        <v>149</v>
      </c>
      <c r="H12" s="152" t="s">
        <v>217</v>
      </c>
      <c r="J12" s="133" t="s">
        <v>162</v>
      </c>
      <c r="K12" s="107">
        <f t="shared" si="0"/>
        <v>1</v>
      </c>
      <c r="L12" s="108">
        <f t="shared" si="1"/>
        <v>1</v>
      </c>
      <c r="M12" s="108">
        <f t="shared" si="2"/>
        <v>0</v>
      </c>
      <c r="N12" s="109">
        <f t="shared" si="5"/>
        <v>2</v>
      </c>
      <c r="O12" s="110">
        <f t="array" ref="O12">MIN(IF(Classement!$C$7:$C$100=J12,Classement!$AM$7:$AM$100))</f>
        <v>9</v>
      </c>
      <c r="P12" s="111">
        <f t="shared" si="6"/>
        <v>0.22222222222222221</v>
      </c>
      <c r="Q12" s="112">
        <f t="array" ref="Q12">MIN(IF(F$5:F$103=J12,D$5:D$103))</f>
        <v>39718</v>
      </c>
      <c r="R12" s="112">
        <f t="array" ref="R12">MAX(IF(F$5:F$103=J12,D$5:D$103))</f>
        <v>39718</v>
      </c>
      <c r="S12" s="164">
        <f t="array" ref="S12">$K$39-(MAX(IF(F$5:F$103=J12,C$5:C$103)))</f>
        <v>84</v>
      </c>
      <c r="T12" s="113" t="str">
        <f t="shared" si="3"/>
        <v>7 an(s) et 3 mois</v>
      </c>
      <c r="U12" s="134">
        <f t="shared" si="4"/>
        <v>2673</v>
      </c>
    </row>
    <row r="13" spans="1:21" ht="15" x14ac:dyDescent="0.25">
      <c r="A13" s="1636"/>
      <c r="B13" s="1619"/>
      <c r="C13" s="167">
        <v>9</v>
      </c>
      <c r="D13" s="114">
        <v>39536</v>
      </c>
      <c r="E13" s="115">
        <v>14</v>
      </c>
      <c r="F13" s="116" t="s">
        <v>221</v>
      </c>
      <c r="G13" s="118" t="s">
        <v>223</v>
      </c>
      <c r="H13" s="152" t="s">
        <v>152</v>
      </c>
      <c r="J13" s="133" t="s">
        <v>219</v>
      </c>
      <c r="K13" s="107">
        <f>COUNTIF(Vainqueurs,J13)</f>
        <v>4</v>
      </c>
      <c r="L13" s="108">
        <f t="shared" si="1"/>
        <v>2</v>
      </c>
      <c r="M13" s="108">
        <f t="shared" si="2"/>
        <v>0</v>
      </c>
      <c r="N13" s="109">
        <f t="shared" si="5"/>
        <v>6</v>
      </c>
      <c r="O13" s="110">
        <f t="array" ref="O13">MIN(IF(Classement!$C$7:$C$100=J13,Classement!$AM$7:$AM$100))</f>
        <v>30</v>
      </c>
      <c r="P13" s="111">
        <f t="shared" si="6"/>
        <v>0.2</v>
      </c>
      <c r="Q13" s="112">
        <f t="array" ref="Q13">MIN(IF(F$5:F$103=J13,D$5:D$103))</f>
        <v>41516</v>
      </c>
      <c r="R13" s="112">
        <f t="array" ref="R13">MAX(IF(F$5:F$103=J13,D$5:D$103))</f>
        <v>42391</v>
      </c>
      <c r="S13" s="164">
        <f t="array" ref="S13">$K$39-(MAX(IF(F$5:F$103=J13,C$5:C$103)))</f>
        <v>0</v>
      </c>
      <c r="T13" s="113" t="str">
        <f t="shared" si="3"/>
        <v>0 an(s) et 0 mois</v>
      </c>
      <c r="U13" s="134">
        <f t="shared" si="4"/>
        <v>0</v>
      </c>
    </row>
    <row r="14" spans="1:21" ht="15" x14ac:dyDescent="0.25">
      <c r="A14" s="1636"/>
      <c r="B14" s="1619"/>
      <c r="C14" s="167">
        <v>10</v>
      </c>
      <c r="D14" s="114">
        <v>39564</v>
      </c>
      <c r="E14" s="115">
        <v>12</v>
      </c>
      <c r="F14" s="116" t="s">
        <v>223</v>
      </c>
      <c r="G14" s="117" t="s">
        <v>39</v>
      </c>
      <c r="H14" s="152" t="s">
        <v>265</v>
      </c>
      <c r="J14" s="133" t="s">
        <v>264</v>
      </c>
      <c r="K14" s="107">
        <f t="shared" si="0"/>
        <v>1</v>
      </c>
      <c r="L14" s="108">
        <f t="shared" si="1"/>
        <v>6</v>
      </c>
      <c r="M14" s="108">
        <f t="shared" si="2"/>
        <v>7</v>
      </c>
      <c r="N14" s="109">
        <f t="shared" si="5"/>
        <v>14</v>
      </c>
      <c r="O14" s="110">
        <f t="array" ref="O14">MIN(IF(Classement!$C$7:$C$100=J14,Classement!$AM$7:$AM$100))</f>
        <v>59</v>
      </c>
      <c r="P14" s="111">
        <f t="shared" si="6"/>
        <v>0.23728813559322035</v>
      </c>
      <c r="Q14" s="112">
        <f t="array" ref="Q14">MIN(IF(F$5:F$103=J14,D$5:D$103))</f>
        <v>41033</v>
      </c>
      <c r="R14" s="112">
        <f t="array" ref="R14">MAX(IF(F$5:F$103=J14,D$5:D$103))</f>
        <v>41033</v>
      </c>
      <c r="S14" s="164">
        <f t="array" ref="S14">$K$39-(MAX(IF(F$5:F$103=J14,C$5:C$103)))</f>
        <v>47</v>
      </c>
      <c r="T14" s="113" t="str">
        <f t="shared" si="3"/>
        <v>3 an(s) et 8 mois</v>
      </c>
      <c r="U14" s="134">
        <f t="shared" si="4"/>
        <v>1358</v>
      </c>
    </row>
    <row r="15" spans="1:21" ht="15" x14ac:dyDescent="0.25">
      <c r="A15" s="1636"/>
      <c r="B15" s="1619"/>
      <c r="C15" s="167">
        <v>11</v>
      </c>
      <c r="D15" s="114">
        <v>39599</v>
      </c>
      <c r="E15" s="115">
        <v>14</v>
      </c>
      <c r="F15" s="116" t="s">
        <v>216</v>
      </c>
      <c r="G15" s="118" t="s">
        <v>162</v>
      </c>
      <c r="H15" s="152" t="s">
        <v>158</v>
      </c>
      <c r="J15" s="133" t="s">
        <v>147</v>
      </c>
      <c r="K15" s="107">
        <f t="shared" si="0"/>
        <v>10</v>
      </c>
      <c r="L15" s="108">
        <f t="shared" si="1"/>
        <v>5</v>
      </c>
      <c r="M15" s="108">
        <f t="shared" si="2"/>
        <v>7</v>
      </c>
      <c r="N15" s="109">
        <f t="shared" si="5"/>
        <v>22</v>
      </c>
      <c r="O15" s="110">
        <f t="array" ref="O15">MIN(IF(Classement!$C$7:$C$100=J15,Classement!$AM$7:$AM$100))</f>
        <v>60</v>
      </c>
      <c r="P15" s="111">
        <f t="shared" si="6"/>
        <v>0.36666666666666664</v>
      </c>
      <c r="Q15" s="112">
        <f t="array" ref="Q15">MIN(IF(F$5:F$103=J15,D$5:D$103))</f>
        <v>40992</v>
      </c>
      <c r="R15" s="112">
        <f t="array" ref="R15">MAX(IF(F$5:F$103=J15,D$5:D$103))</f>
        <v>42294</v>
      </c>
      <c r="S15" s="164">
        <f t="array" ref="S15">$K$39-(MAX(IF(F$5:F$103=J15,C$5:C$103)))</f>
        <v>5</v>
      </c>
      <c r="T15" s="113" t="str">
        <f t="shared" si="3"/>
        <v>0 an(s) et 3 mois</v>
      </c>
      <c r="U15" s="134">
        <f t="shared" si="4"/>
        <v>97</v>
      </c>
    </row>
    <row r="16" spans="1:21" ht="15" x14ac:dyDescent="0.25">
      <c r="A16" s="1637">
        <v>3</v>
      </c>
      <c r="B16" s="1620" t="s">
        <v>103</v>
      </c>
      <c r="C16" s="168">
        <v>12</v>
      </c>
      <c r="D16" s="75">
        <v>39718</v>
      </c>
      <c r="E16" s="76">
        <v>13</v>
      </c>
      <c r="F16" s="77" t="s">
        <v>162</v>
      </c>
      <c r="G16" s="79" t="s">
        <v>11</v>
      </c>
      <c r="H16" s="154" t="s">
        <v>155</v>
      </c>
      <c r="J16" s="133" t="s">
        <v>156</v>
      </c>
      <c r="K16" s="107">
        <f t="shared" si="0"/>
        <v>6</v>
      </c>
      <c r="L16" s="108">
        <f t="shared" si="1"/>
        <v>8</v>
      </c>
      <c r="M16" s="108">
        <f t="shared" si="2"/>
        <v>11</v>
      </c>
      <c r="N16" s="109">
        <f t="shared" si="5"/>
        <v>25</v>
      </c>
      <c r="O16" s="110">
        <f t="array" ref="O16">MIN(IF(Classement!$C$7:$C$100=J16,Classement!$AM$7:$AM$100))</f>
        <v>73</v>
      </c>
      <c r="P16" s="111">
        <f t="shared" si="6"/>
        <v>0.34246575342465752</v>
      </c>
      <c r="Q16" s="112">
        <f t="array" ref="Q16">MIN(IF(F$5:F$103=J16,D$5:D$103))</f>
        <v>39934</v>
      </c>
      <c r="R16" s="112">
        <f t="array" ref="R16">MAX(IF(F$5:F$103=J16,D$5:D$103))</f>
        <v>40606</v>
      </c>
      <c r="S16" s="164">
        <f t="array" ref="S16">$K$39-(MAX(IF(F$5:F$103=J16,C$5:C$103)))</f>
        <v>61</v>
      </c>
      <c r="T16" s="113" t="str">
        <f t="shared" si="3"/>
        <v>4 an(s) et 10 mois</v>
      </c>
      <c r="U16" s="134">
        <f t="shared" si="4"/>
        <v>1785</v>
      </c>
    </row>
    <row r="17" spans="1:21" ht="15" x14ac:dyDescent="0.25">
      <c r="A17" s="1637"/>
      <c r="B17" s="1620"/>
      <c r="C17" s="168">
        <v>13</v>
      </c>
      <c r="D17" s="75">
        <v>39745</v>
      </c>
      <c r="E17" s="76">
        <v>9</v>
      </c>
      <c r="F17" s="77" t="s">
        <v>151</v>
      </c>
      <c r="G17" s="78" t="s">
        <v>149</v>
      </c>
      <c r="H17" s="154" t="s">
        <v>155</v>
      </c>
      <c r="J17" s="133" t="s">
        <v>218</v>
      </c>
      <c r="K17" s="107">
        <f t="shared" si="0"/>
        <v>3</v>
      </c>
      <c r="L17" s="108">
        <f t="shared" si="1"/>
        <v>4</v>
      </c>
      <c r="M17" s="108">
        <f t="shared" si="2"/>
        <v>3</v>
      </c>
      <c r="N17" s="109">
        <f t="shared" si="5"/>
        <v>10</v>
      </c>
      <c r="O17" s="110">
        <f t="array" ref="O17">MIN(IF(Classement!$C$7:$C$100=J17,Classement!$AM$7:$AM$100))</f>
        <v>33</v>
      </c>
      <c r="P17" s="111">
        <f t="shared" si="6"/>
        <v>0.30303030303030304</v>
      </c>
      <c r="Q17" s="112">
        <f t="array" ref="Q17">MIN(IF(F$5:F$103=J17,D$5:D$103))</f>
        <v>41397</v>
      </c>
      <c r="R17" s="112">
        <f t="array" ref="R17">MAX(IF(F$5:F$103=J17,D$5:D$103))</f>
        <v>42356</v>
      </c>
      <c r="S17" s="164">
        <f t="array" ref="S17">$K$39-(MAX(IF(F$5:F$103=J17,C$5:C$103)))</f>
        <v>2</v>
      </c>
      <c r="T17" s="113" t="str">
        <f t="shared" si="3"/>
        <v>0 an(s) et 1 mois</v>
      </c>
      <c r="U17" s="134">
        <f t="shared" si="4"/>
        <v>35</v>
      </c>
    </row>
    <row r="18" spans="1:21" ht="15" x14ac:dyDescent="0.25">
      <c r="A18" s="1637"/>
      <c r="B18" s="1620"/>
      <c r="C18" s="168">
        <v>14</v>
      </c>
      <c r="D18" s="75">
        <v>39781</v>
      </c>
      <c r="E18" s="76">
        <v>9</v>
      </c>
      <c r="F18" s="77" t="s">
        <v>148</v>
      </c>
      <c r="G18" s="78" t="s">
        <v>217</v>
      </c>
      <c r="H18" s="154" t="s">
        <v>149</v>
      </c>
      <c r="J18" s="133" t="s">
        <v>153</v>
      </c>
      <c r="K18" s="107">
        <f t="shared" si="0"/>
        <v>1</v>
      </c>
      <c r="L18" s="108">
        <f t="shared" si="1"/>
        <v>0</v>
      </c>
      <c r="M18" s="108">
        <f t="shared" si="2"/>
        <v>0</v>
      </c>
      <c r="N18" s="109">
        <f t="shared" si="5"/>
        <v>1</v>
      </c>
      <c r="O18" s="110">
        <f t="array" ref="O18">MIN(IF(Classement!$C$7:$C$100=J18,Classement!$AM$7:$AM$100))</f>
        <v>4</v>
      </c>
      <c r="P18" s="111">
        <f t="shared" si="6"/>
        <v>0.25</v>
      </c>
      <c r="Q18" s="112">
        <f t="array" ref="Q18">MIN(IF(F$5:F$103=J18,D$5:D$103))</f>
        <v>40942</v>
      </c>
      <c r="R18" s="112">
        <f t="array" ref="R18">MAX(IF(F$5:F$103=J18,D$5:D$103))</f>
        <v>40942</v>
      </c>
      <c r="S18" s="164">
        <f t="array" ref="S18">$K$39-(MAX(IF(F$5:F$103=J18,C$5:C$103)))</f>
        <v>50</v>
      </c>
      <c r="T18" s="113" t="str">
        <f t="shared" si="3"/>
        <v>3 an(s) et 11 mois</v>
      </c>
      <c r="U18" s="134">
        <f t="shared" si="4"/>
        <v>1449</v>
      </c>
    </row>
    <row r="19" spans="1:21" ht="15" x14ac:dyDescent="0.25">
      <c r="A19" s="1637"/>
      <c r="B19" s="1620"/>
      <c r="C19" s="168">
        <v>15</v>
      </c>
      <c r="D19" s="75">
        <v>39809</v>
      </c>
      <c r="E19" s="76">
        <v>10</v>
      </c>
      <c r="F19" s="77" t="s">
        <v>163</v>
      </c>
      <c r="G19" s="78" t="s">
        <v>217</v>
      </c>
      <c r="H19" s="154" t="s">
        <v>221</v>
      </c>
      <c r="J19" s="133" t="s">
        <v>173</v>
      </c>
      <c r="K19" s="107">
        <f>COUNTIF(Vainqueurs,J19)</f>
        <v>1</v>
      </c>
      <c r="L19" s="108">
        <f t="shared" si="1"/>
        <v>0</v>
      </c>
      <c r="M19" s="108">
        <f t="shared" si="2"/>
        <v>1</v>
      </c>
      <c r="N19" s="109">
        <f>SUM(K19:M19)</f>
        <v>2</v>
      </c>
      <c r="O19" s="110">
        <f t="array" ref="O19">MIN(IF(Classement!$C$7:$C$100=J19,Classement!$AM$7:$AM$100))</f>
        <v>15</v>
      </c>
      <c r="P19" s="111">
        <f>N19/O19</f>
        <v>0.13333333333333333</v>
      </c>
      <c r="Q19" s="112">
        <f t="array" ref="Q19">MIN(IF(F$5:F$103=J19,D$5:D$103))</f>
        <v>41978</v>
      </c>
      <c r="R19" s="112">
        <f t="array" ref="R19">MAX(IF(F$5:F$103=J19,D$5:D$103))</f>
        <v>41978</v>
      </c>
      <c r="S19" s="164">
        <f t="array" ref="S19">$K$39-(MAX(IF(F$5:F$103=J19,C$5:C$103)))</f>
        <v>17</v>
      </c>
      <c r="T19" s="113" t="str">
        <f t="shared" si="3"/>
        <v>1 an(s) et 1 mois</v>
      </c>
      <c r="U19" s="134">
        <f t="shared" si="4"/>
        <v>413</v>
      </c>
    </row>
    <row r="20" spans="1:21" ht="15" x14ac:dyDescent="0.25">
      <c r="A20" s="1637"/>
      <c r="B20" s="1620"/>
      <c r="C20" s="168">
        <v>16</v>
      </c>
      <c r="D20" s="75">
        <v>39879</v>
      </c>
      <c r="E20" s="76">
        <v>10</v>
      </c>
      <c r="F20" s="77" t="s">
        <v>164</v>
      </c>
      <c r="G20" s="78" t="s">
        <v>149</v>
      </c>
      <c r="H20" s="155" t="s">
        <v>2</v>
      </c>
      <c r="J20" s="133" t="s">
        <v>150</v>
      </c>
      <c r="K20" s="107">
        <f t="shared" ref="K20:K38" si="7">COUNTIF(Vainqueurs,J20)</f>
        <v>2</v>
      </c>
      <c r="L20" s="108">
        <f t="shared" si="1"/>
        <v>0</v>
      </c>
      <c r="M20" s="108">
        <f t="shared" si="2"/>
        <v>0</v>
      </c>
      <c r="N20" s="109">
        <f t="shared" ref="N20:N38" si="8">SUM(K20:M20)</f>
        <v>2</v>
      </c>
      <c r="O20" s="110">
        <f t="array" ref="O20">MIN(IF(Classement!$C$7:$C$100=J20,Classement!$AM$7:$AM$100))</f>
        <v>7</v>
      </c>
      <c r="P20" s="111">
        <f t="shared" ref="P20:P38" si="9">N20/O20</f>
        <v>0.2857142857142857</v>
      </c>
      <c r="Q20" s="112">
        <f t="array" ref="Q20">MIN(IF(F$5:F$103=J20,D$5:D$103))</f>
        <v>40782</v>
      </c>
      <c r="R20" s="112">
        <f t="array" ref="R20">MAX(IF(F$5:F$103=J20,D$5:D$103))</f>
        <v>40844</v>
      </c>
      <c r="S20" s="164">
        <f t="array" ref="S20">$K$39-(MAX(IF(F$5:F$103=J20,C$5:C$103)))</f>
        <v>53</v>
      </c>
      <c r="T20" s="113" t="str">
        <f t="shared" si="3"/>
        <v>4 an(s) et 2 mois</v>
      </c>
      <c r="U20" s="134">
        <f t="shared" si="4"/>
        <v>1547</v>
      </c>
    </row>
    <row r="21" spans="1:21" ht="15" x14ac:dyDescent="0.25">
      <c r="A21" s="1637"/>
      <c r="B21" s="1620"/>
      <c r="C21" s="168">
        <v>17</v>
      </c>
      <c r="D21" s="75">
        <v>39913</v>
      </c>
      <c r="E21" s="76">
        <v>12</v>
      </c>
      <c r="F21" s="77" t="s">
        <v>158</v>
      </c>
      <c r="G21" s="79" t="s">
        <v>42</v>
      </c>
      <c r="H21" s="154" t="s">
        <v>149</v>
      </c>
      <c r="J21" s="133" t="s">
        <v>154</v>
      </c>
      <c r="K21" s="107">
        <f t="shared" si="7"/>
        <v>1</v>
      </c>
      <c r="L21" s="108">
        <f t="shared" si="1"/>
        <v>3</v>
      </c>
      <c r="M21" s="108">
        <f t="shared" si="2"/>
        <v>1</v>
      </c>
      <c r="N21" s="109">
        <f t="shared" si="8"/>
        <v>5</v>
      </c>
      <c r="O21" s="110">
        <f t="array" ref="O21">MIN(IF(Classement!$C$7:$C$100=J21,Classement!$AM$7:$AM$100))</f>
        <v>37</v>
      </c>
      <c r="P21" s="111">
        <f t="shared" si="9"/>
        <v>0.13513513513513514</v>
      </c>
      <c r="Q21" s="112">
        <f t="array" ref="Q21">MIN(IF(F$5:F$103=J21,D$5:D$103))</f>
        <v>40962</v>
      </c>
      <c r="R21" s="112">
        <f t="array" ref="R21">MAX(IF(F$5:F$103=J21,D$5:D$103))</f>
        <v>40962</v>
      </c>
      <c r="S21" s="164">
        <f t="array" ref="S21">$K$39-(MAX(IF(F$5:F$103=J21,C$5:C$103)))</f>
        <v>49</v>
      </c>
      <c r="T21" s="113" t="str">
        <f t="shared" si="3"/>
        <v>3 an(s) et 10 mois</v>
      </c>
      <c r="U21" s="134">
        <f t="shared" si="4"/>
        <v>1429</v>
      </c>
    </row>
    <row r="22" spans="1:21" ht="15" x14ac:dyDescent="0.25">
      <c r="A22" s="1637"/>
      <c r="B22" s="1620"/>
      <c r="C22" s="168">
        <v>18</v>
      </c>
      <c r="D22" s="75">
        <v>39934</v>
      </c>
      <c r="E22" s="76">
        <v>14</v>
      </c>
      <c r="F22" s="77" t="s">
        <v>156</v>
      </c>
      <c r="G22" s="78" t="s">
        <v>265</v>
      </c>
      <c r="H22" s="154" t="s">
        <v>157</v>
      </c>
      <c r="J22" s="133" t="s">
        <v>265</v>
      </c>
      <c r="K22" s="107">
        <f t="shared" si="7"/>
        <v>1</v>
      </c>
      <c r="L22" s="108">
        <f t="shared" si="1"/>
        <v>3</v>
      </c>
      <c r="M22" s="108">
        <f t="shared" si="2"/>
        <v>3</v>
      </c>
      <c r="N22" s="109">
        <f t="shared" si="8"/>
        <v>7</v>
      </c>
      <c r="O22" s="110">
        <f t="array" ref="O22">MIN(IF(Classement!$C$7:$C$100=J22,Classement!$AM$7:$AM$100))</f>
        <v>29</v>
      </c>
      <c r="P22" s="111">
        <f t="shared" si="9"/>
        <v>0.2413793103448276</v>
      </c>
      <c r="Q22" s="112">
        <f t="array" ref="Q22">MIN(IF(F$5:F$103=J22,D$5:D$103))</f>
        <v>40243</v>
      </c>
      <c r="R22" s="112">
        <f t="array" ref="R22">MAX(IF(F$5:F$103=J22,D$5:D$103))</f>
        <v>40243</v>
      </c>
      <c r="S22" s="164">
        <f t="array" ref="S22">$K$39-(MAX(IF(F$5:F$103=J22,C$5:C$103)))</f>
        <v>69</v>
      </c>
      <c r="T22" s="113" t="str">
        <f t="shared" si="3"/>
        <v>5 an(s) et 10 mois</v>
      </c>
      <c r="U22" s="134">
        <f t="shared" si="4"/>
        <v>2148</v>
      </c>
    </row>
    <row r="23" spans="1:21" ht="15" x14ac:dyDescent="0.25">
      <c r="A23" s="1637"/>
      <c r="B23" s="1620"/>
      <c r="C23" s="168">
        <v>19</v>
      </c>
      <c r="D23" s="75">
        <v>39963</v>
      </c>
      <c r="E23" s="76">
        <v>12</v>
      </c>
      <c r="F23" s="77" t="s">
        <v>157</v>
      </c>
      <c r="G23" s="78" t="s">
        <v>265</v>
      </c>
      <c r="H23" s="154" t="s">
        <v>149</v>
      </c>
      <c r="J23" s="133" t="s">
        <v>216</v>
      </c>
      <c r="K23" s="107">
        <f t="shared" si="7"/>
        <v>3</v>
      </c>
      <c r="L23" s="108">
        <f t="shared" si="1"/>
        <v>0</v>
      </c>
      <c r="M23" s="108">
        <f t="shared" si="2"/>
        <v>0</v>
      </c>
      <c r="N23" s="109">
        <f t="shared" si="8"/>
        <v>3</v>
      </c>
      <c r="O23" s="110">
        <f t="array" ref="O23">MIN(IF(Classement!$C$7:$C$100=J23,Classement!$AM$7:$AM$100))</f>
        <v>15</v>
      </c>
      <c r="P23" s="111">
        <f t="shared" si="9"/>
        <v>0.2</v>
      </c>
      <c r="Q23" s="112">
        <f t="array" ref="Q23">MIN(IF(F$5:F$103=J23,D$5:D$103))</f>
        <v>39599</v>
      </c>
      <c r="R23" s="112">
        <f t="array" ref="R23">MAX(IF(F$5:F$103=J23,D$5:D$103))</f>
        <v>41635</v>
      </c>
      <c r="S23" s="164">
        <f t="array" ref="S23">$K$39-(MAX(IF(F$5:F$103=J23,C$5:C$103)))</f>
        <v>27</v>
      </c>
      <c r="T23" s="113" t="str">
        <f t="shared" si="3"/>
        <v>2 an(s) et 0 mois</v>
      </c>
      <c r="U23" s="134">
        <f t="shared" si="4"/>
        <v>756</v>
      </c>
    </row>
    <row r="24" spans="1:21" ht="15" x14ac:dyDescent="0.25">
      <c r="A24" s="1609">
        <v>4</v>
      </c>
      <c r="B24" s="1621" t="s">
        <v>108</v>
      </c>
      <c r="C24" s="169">
        <v>20</v>
      </c>
      <c r="D24" s="80">
        <v>40053</v>
      </c>
      <c r="E24" s="81">
        <v>10</v>
      </c>
      <c r="F24" s="82" t="s">
        <v>160</v>
      </c>
      <c r="G24" s="83" t="s">
        <v>158</v>
      </c>
      <c r="H24" s="156" t="s">
        <v>221</v>
      </c>
      <c r="J24" s="133" t="s">
        <v>252</v>
      </c>
      <c r="K24" s="107">
        <f t="shared" si="7"/>
        <v>1</v>
      </c>
      <c r="L24" s="108">
        <f t="shared" si="1"/>
        <v>1</v>
      </c>
      <c r="M24" s="108">
        <f t="shared" si="2"/>
        <v>0</v>
      </c>
      <c r="N24" s="109">
        <f t="shared" si="8"/>
        <v>2</v>
      </c>
      <c r="O24" s="110">
        <f t="array" ref="O24">MIN(IF(Classement!$C$7:$C$100=J24,Classement!$AM$7:$AM$100))</f>
        <v>6</v>
      </c>
      <c r="P24" s="111">
        <f t="shared" si="9"/>
        <v>0.33333333333333331</v>
      </c>
      <c r="Q24" s="112">
        <f t="array" ref="Q24">MIN(IF(F$5:F$103=J24,D$5:D$103))</f>
        <v>40166</v>
      </c>
      <c r="R24" s="112">
        <f t="array" ref="R24">MAX(IF(F$5:F$103=J24,D$5:D$103))</f>
        <v>40166</v>
      </c>
      <c r="S24" s="164">
        <f t="array" ref="S24">$K$39-(MAX(IF(F$5:F$103=J24,C$5:C$103)))</f>
        <v>72</v>
      </c>
      <c r="T24" s="113" t="str">
        <f t="shared" si="3"/>
        <v>6 an(s) et 1 mois</v>
      </c>
      <c r="U24" s="134">
        <f t="shared" si="4"/>
        <v>2225</v>
      </c>
    </row>
    <row r="25" spans="1:21" ht="15" x14ac:dyDescent="0.25">
      <c r="A25" s="1609"/>
      <c r="B25" s="1621"/>
      <c r="C25" s="169">
        <v>21</v>
      </c>
      <c r="D25" s="80">
        <v>40082</v>
      </c>
      <c r="E25" s="81">
        <v>12</v>
      </c>
      <c r="F25" s="82" t="s">
        <v>156</v>
      </c>
      <c r="G25" s="83" t="s">
        <v>149</v>
      </c>
      <c r="H25" s="156" t="s">
        <v>217</v>
      </c>
      <c r="J25" s="133" t="s">
        <v>164</v>
      </c>
      <c r="K25" s="107">
        <f t="shared" si="7"/>
        <v>1</v>
      </c>
      <c r="L25" s="108">
        <f t="shared" si="1"/>
        <v>0</v>
      </c>
      <c r="M25" s="108">
        <f t="shared" si="2"/>
        <v>0</v>
      </c>
      <c r="N25" s="109">
        <f t="shared" si="8"/>
        <v>1</v>
      </c>
      <c r="O25" s="110">
        <f t="array" ref="O25">MIN(IF(Classement!$C$7:$C$100=J25,Classement!$AM$7:$AM$100))</f>
        <v>1</v>
      </c>
      <c r="P25" s="111">
        <f t="shared" si="9"/>
        <v>1</v>
      </c>
      <c r="Q25" s="112">
        <f t="array" ref="Q25">MIN(IF(F$5:F$103=J25,D$5:D$103))</f>
        <v>39879</v>
      </c>
      <c r="R25" s="112">
        <f t="array" ref="R25">MAX(IF(F$5:F$103=J25,D$5:D$103))</f>
        <v>39879</v>
      </c>
      <c r="S25" s="164">
        <f t="array" ref="S25">$K$39-(MAX(IF(F$5:F$103=J25,C$5:C$103)))</f>
        <v>80</v>
      </c>
      <c r="T25" s="113" t="str">
        <f t="shared" si="3"/>
        <v>6 an(s) et 10 mois</v>
      </c>
      <c r="U25" s="134">
        <f t="shared" si="4"/>
        <v>2512</v>
      </c>
    </row>
    <row r="26" spans="1:21" ht="15" x14ac:dyDescent="0.25">
      <c r="A26" s="1609"/>
      <c r="B26" s="1621"/>
      <c r="C26" s="169">
        <v>22</v>
      </c>
      <c r="D26" s="80">
        <v>40138</v>
      </c>
      <c r="E26" s="81">
        <v>10</v>
      </c>
      <c r="F26" s="82" t="s">
        <v>156</v>
      </c>
      <c r="G26" s="83" t="s">
        <v>265</v>
      </c>
      <c r="H26" s="156" t="s">
        <v>217</v>
      </c>
      <c r="J26" s="133" t="s">
        <v>238</v>
      </c>
      <c r="K26" s="107">
        <f>COUNTIF(Vainqueurs,J26)</f>
        <v>1</v>
      </c>
      <c r="L26" s="108">
        <f t="shared" si="1"/>
        <v>0</v>
      </c>
      <c r="M26" s="108">
        <f t="shared" si="2"/>
        <v>1</v>
      </c>
      <c r="N26" s="109">
        <f>SUM(K26:M26)</f>
        <v>2</v>
      </c>
      <c r="O26" s="110">
        <f t="array" ref="O26">MIN(IF(Classement!$C$7:$C$100=J26,Classement!$AM$7:$AM$100))</f>
        <v>17</v>
      </c>
      <c r="P26" s="111">
        <f>N26/O26</f>
        <v>0.11764705882352941</v>
      </c>
      <c r="Q26" s="112">
        <f t="array" ref="Q26">MIN(IF(F$5:F$103=J26,D$5:D$103))</f>
        <v>42062</v>
      </c>
      <c r="R26" s="112">
        <f t="array" ref="R26">MAX(IF(F$5:F$103=J26,D$5:D$103))</f>
        <v>42062</v>
      </c>
      <c r="S26" s="164">
        <f t="array" ref="S26">$K$39-(MAX(IF(F$5:F$103=J26,C$5:C$103)))</f>
        <v>13</v>
      </c>
      <c r="T26" s="113" t="str">
        <f t="shared" si="3"/>
        <v>0 an(s) et 10 mois</v>
      </c>
      <c r="U26" s="134">
        <f t="shared" si="4"/>
        <v>329</v>
      </c>
    </row>
    <row r="27" spans="1:21" ht="15" x14ac:dyDescent="0.25">
      <c r="A27" s="1609"/>
      <c r="B27" s="1621"/>
      <c r="C27" s="169">
        <v>23</v>
      </c>
      <c r="D27" s="80">
        <v>40145</v>
      </c>
      <c r="E27" s="81">
        <v>10</v>
      </c>
      <c r="F27" s="82" t="s">
        <v>156</v>
      </c>
      <c r="G27" s="83" t="s">
        <v>217</v>
      </c>
      <c r="H27" s="156" t="s">
        <v>158</v>
      </c>
      <c r="J27" s="133" t="s">
        <v>161</v>
      </c>
      <c r="K27" s="107">
        <f t="shared" si="7"/>
        <v>1</v>
      </c>
      <c r="L27" s="108">
        <f t="shared" si="1"/>
        <v>0</v>
      </c>
      <c r="M27" s="108">
        <f t="shared" si="2"/>
        <v>0</v>
      </c>
      <c r="N27" s="109">
        <f t="shared" si="8"/>
        <v>1</v>
      </c>
      <c r="O27" s="110">
        <f t="array" ref="O27">MIN(IF(Classement!$C$7:$C$100=J27,Classement!$AM$7:$AM$100))</f>
        <v>3</v>
      </c>
      <c r="P27" s="111">
        <f t="shared" si="9"/>
        <v>0.33333333333333331</v>
      </c>
      <c r="Q27" s="112">
        <f t="array" ref="Q27">MIN(IF(F$5:F$103=J27,D$5:D$103))</f>
        <v>40222</v>
      </c>
      <c r="R27" s="112">
        <f t="array" ref="R27">MAX(IF(F$5:F$103=J27,D$5:D$103))</f>
        <v>40222</v>
      </c>
      <c r="S27" s="164">
        <f t="array" ref="S27">$K$39-(MAX(IF(F$5:F$103=J27,C$5:C$103)))</f>
        <v>70</v>
      </c>
      <c r="T27" s="113" t="str">
        <f t="shared" si="3"/>
        <v>5 an(s) et 11 mois</v>
      </c>
      <c r="U27" s="134">
        <f t="shared" si="4"/>
        <v>2169</v>
      </c>
    </row>
    <row r="28" spans="1:21" ht="15" x14ac:dyDescent="0.25">
      <c r="A28" s="1609"/>
      <c r="B28" s="1621"/>
      <c r="C28" s="169">
        <v>24</v>
      </c>
      <c r="D28" s="80">
        <v>40166</v>
      </c>
      <c r="E28" s="81">
        <v>13</v>
      </c>
      <c r="F28" s="82" t="s">
        <v>252</v>
      </c>
      <c r="G28" s="83" t="s">
        <v>156</v>
      </c>
      <c r="H28" s="156" t="s">
        <v>217</v>
      </c>
      <c r="J28" s="133" t="s">
        <v>249</v>
      </c>
      <c r="K28" s="107">
        <f t="shared" si="7"/>
        <v>2</v>
      </c>
      <c r="L28" s="108">
        <f t="shared" si="1"/>
        <v>0</v>
      </c>
      <c r="M28" s="108">
        <f t="shared" si="2"/>
        <v>1</v>
      </c>
      <c r="N28" s="109">
        <f t="shared" si="8"/>
        <v>3</v>
      </c>
      <c r="O28" s="110">
        <f t="array" ref="O28">MIN(IF(Classement!$C$7:$C$100=J28,Classement!$AM$7:$AM$100))</f>
        <v>14</v>
      </c>
      <c r="P28" s="111">
        <f t="shared" si="9"/>
        <v>0.21428571428571427</v>
      </c>
      <c r="Q28" s="112">
        <f t="array" ref="Q28">MIN(IF(F$5:F$103=J28,D$5:D$103))</f>
        <v>41754</v>
      </c>
      <c r="R28" s="112">
        <f t="array" ref="R28">MAX(IF(F$5:F$103=J28,D$5:D$103))</f>
        <v>42307</v>
      </c>
      <c r="S28" s="164">
        <f t="array" ref="S28">$K$39-(MAX(IF(F$5:F$103=J28,C$5:C$103)))</f>
        <v>4</v>
      </c>
      <c r="T28" s="113" t="str">
        <f t="shared" si="3"/>
        <v>0 an(s) et 2 mois</v>
      </c>
      <c r="U28" s="134">
        <f t="shared" si="4"/>
        <v>84</v>
      </c>
    </row>
    <row r="29" spans="1:21" ht="15" x14ac:dyDescent="0.25">
      <c r="A29" s="1609"/>
      <c r="B29" s="1621"/>
      <c r="C29" s="169">
        <v>25</v>
      </c>
      <c r="D29" s="80">
        <v>40215</v>
      </c>
      <c r="E29" s="81">
        <v>12</v>
      </c>
      <c r="F29" s="82" t="s">
        <v>152</v>
      </c>
      <c r="G29" s="83" t="s">
        <v>252</v>
      </c>
      <c r="H29" s="156" t="s">
        <v>147</v>
      </c>
      <c r="J29" s="133" t="s">
        <v>251</v>
      </c>
      <c r="K29" s="107">
        <f t="shared" si="7"/>
        <v>1</v>
      </c>
      <c r="L29" s="108">
        <f t="shared" si="1"/>
        <v>2</v>
      </c>
      <c r="M29" s="108">
        <f t="shared" si="2"/>
        <v>2</v>
      </c>
      <c r="N29" s="109">
        <f t="shared" si="8"/>
        <v>5</v>
      </c>
      <c r="O29" s="110">
        <f t="array" ref="O29">MIN(IF(Classement!$C$7:$C$100=J29,Classement!$AM$7:$AM$100))</f>
        <v>24</v>
      </c>
      <c r="P29" s="111">
        <f t="shared" si="9"/>
        <v>0.20833333333333334</v>
      </c>
      <c r="Q29" s="112">
        <f t="array" ref="Q29">MIN(IF(F$5:F$103=J29,D$5:D$103))</f>
        <v>41803</v>
      </c>
      <c r="R29" s="112">
        <f t="array" ref="R29">MAX(IF(F$5:F$103=J29,D$5:D$103))</f>
        <v>41803</v>
      </c>
      <c r="S29" s="164">
        <f t="array" ref="S29">$K$39-(MAX(IF(F$5:F$103=J29,C$5:C$103)))</f>
        <v>21</v>
      </c>
      <c r="T29" s="113" t="str">
        <f t="shared" si="3"/>
        <v>1 an(s) et 7 mois</v>
      </c>
      <c r="U29" s="134">
        <f t="shared" si="4"/>
        <v>588</v>
      </c>
    </row>
    <row r="30" spans="1:21" ht="15" x14ac:dyDescent="0.25">
      <c r="A30" s="1609"/>
      <c r="B30" s="1621"/>
      <c r="C30" s="169">
        <v>26</v>
      </c>
      <c r="D30" s="80">
        <v>40222</v>
      </c>
      <c r="E30" s="81">
        <v>9</v>
      </c>
      <c r="F30" s="82" t="s">
        <v>161</v>
      </c>
      <c r="G30" s="84" t="s">
        <v>72</v>
      </c>
      <c r="H30" s="156" t="s">
        <v>156</v>
      </c>
      <c r="J30" s="133" t="s">
        <v>157</v>
      </c>
      <c r="K30" s="107">
        <f t="shared" si="7"/>
        <v>6</v>
      </c>
      <c r="L30" s="108">
        <f t="shared" si="1"/>
        <v>4</v>
      </c>
      <c r="M30" s="108">
        <f t="shared" si="2"/>
        <v>6</v>
      </c>
      <c r="N30" s="109">
        <f t="shared" si="8"/>
        <v>16</v>
      </c>
      <c r="O30" s="110">
        <f t="array" ref="O30">MIN(IF(Classement!$C$7:$C$100=J30,Classement!$AM$7:$AM$100))</f>
        <v>47</v>
      </c>
      <c r="P30" s="111">
        <f t="shared" si="9"/>
        <v>0.34042553191489361</v>
      </c>
      <c r="Q30" s="112">
        <f t="array" ref="Q30">MIN(IF(F$5:F$103=J30,D$5:D$103))</f>
        <v>39963</v>
      </c>
      <c r="R30" s="112">
        <f t="array" ref="R30">MAX(IF(F$5:F$103=J30,D$5:D$103))</f>
        <v>42104</v>
      </c>
      <c r="S30" s="164">
        <f t="array" ref="S30">$K$39-(MAX(IF(F$5:F$103=J30,C$5:C$103)))</f>
        <v>11</v>
      </c>
      <c r="T30" s="113" t="str">
        <f t="shared" si="3"/>
        <v>0 an(s) et 9 mois</v>
      </c>
      <c r="U30" s="134">
        <f t="shared" si="4"/>
        <v>287</v>
      </c>
    </row>
    <row r="31" spans="1:21" ht="15" x14ac:dyDescent="0.25">
      <c r="A31" s="1609"/>
      <c r="B31" s="1621"/>
      <c r="C31" s="169">
        <v>27</v>
      </c>
      <c r="D31" s="80">
        <v>40243</v>
      </c>
      <c r="E31" s="81">
        <v>9</v>
      </c>
      <c r="F31" s="82" t="s">
        <v>265</v>
      </c>
      <c r="G31" s="83" t="s">
        <v>155</v>
      </c>
      <c r="H31" s="156" t="s">
        <v>264</v>
      </c>
      <c r="J31" s="133" t="s">
        <v>217</v>
      </c>
      <c r="K31" s="107">
        <f t="shared" si="7"/>
        <v>10</v>
      </c>
      <c r="L31" s="108">
        <f t="shared" si="1"/>
        <v>10</v>
      </c>
      <c r="M31" s="108">
        <f t="shared" si="2"/>
        <v>7</v>
      </c>
      <c r="N31" s="109">
        <f t="shared" si="8"/>
        <v>27</v>
      </c>
      <c r="O31" s="110">
        <f t="array" ref="O31">MIN(IF(Classement!$C$7:$C$100=J31,Classement!$AM$7:$AM$100))</f>
        <v>76</v>
      </c>
      <c r="P31" s="111">
        <f t="shared" si="9"/>
        <v>0.35526315789473684</v>
      </c>
      <c r="Q31" s="112">
        <f t="array" ref="Q31">MIN(IF(F$5:F$103=J31,D$5:D$103))</f>
        <v>39389</v>
      </c>
      <c r="R31" s="112">
        <f t="array" ref="R31">MAX(IF(F$5:F$103=J31,D$5:D$103))</f>
        <v>42367</v>
      </c>
      <c r="S31" s="164">
        <f t="array" ref="S31">$K$39-(MAX(IF(F$5:F$103=J31,C$5:C$103)))</f>
        <v>1</v>
      </c>
      <c r="T31" s="113" t="str">
        <f t="shared" si="3"/>
        <v>0 an(s) et 0 mois</v>
      </c>
      <c r="U31" s="134">
        <f t="shared" si="4"/>
        <v>24</v>
      </c>
    </row>
    <row r="32" spans="1:21" ht="15" x14ac:dyDescent="0.25">
      <c r="A32" s="1609"/>
      <c r="B32" s="1621"/>
      <c r="C32" s="169">
        <v>28</v>
      </c>
      <c r="D32" s="80">
        <v>40271</v>
      </c>
      <c r="E32" s="81">
        <v>9</v>
      </c>
      <c r="F32" s="82" t="s">
        <v>217</v>
      </c>
      <c r="G32" s="83" t="s">
        <v>155</v>
      </c>
      <c r="H32" s="156" t="s">
        <v>264</v>
      </c>
      <c r="J32" s="133" t="s">
        <v>155</v>
      </c>
      <c r="K32" s="107">
        <f t="shared" si="7"/>
        <v>4</v>
      </c>
      <c r="L32" s="108">
        <f t="shared" si="1"/>
        <v>2</v>
      </c>
      <c r="M32" s="108">
        <f t="shared" si="2"/>
        <v>4</v>
      </c>
      <c r="N32" s="109">
        <f t="shared" si="8"/>
        <v>10</v>
      </c>
      <c r="O32" s="110">
        <f t="array" ref="O32">MIN(IF(Classement!$C$7:$C$100=J32,Classement!$AM$7:$AM$100))</f>
        <v>28</v>
      </c>
      <c r="P32" s="111">
        <f t="shared" si="9"/>
        <v>0.35714285714285715</v>
      </c>
      <c r="Q32" s="112">
        <f t="array" ref="Q32">MIN(IF(F$5:F$103=J32,D$5:D$103))</f>
        <v>39410</v>
      </c>
      <c r="R32" s="112">
        <f t="array" ref="R32">MAX(IF(F$5:F$103=J32,D$5:D$103))</f>
        <v>41558</v>
      </c>
      <c r="S32" s="164">
        <f t="array" ref="S32">$K$39-(MAX(IF(F$5:F$103=J32,C$5:C$103)))</f>
        <v>30</v>
      </c>
      <c r="T32" s="113" t="str">
        <f t="shared" si="3"/>
        <v>2 an(s) et 3 mois</v>
      </c>
      <c r="U32" s="134">
        <f t="shared" si="4"/>
        <v>833</v>
      </c>
    </row>
    <row r="33" spans="1:21" ht="15" x14ac:dyDescent="0.25">
      <c r="A33" s="1609"/>
      <c r="B33" s="1621"/>
      <c r="C33" s="169">
        <v>29</v>
      </c>
      <c r="D33" s="80">
        <v>40327</v>
      </c>
      <c r="E33" s="81">
        <v>8</v>
      </c>
      <c r="F33" s="82" t="s">
        <v>149</v>
      </c>
      <c r="G33" s="83" t="s">
        <v>264</v>
      </c>
      <c r="H33" s="156" t="s">
        <v>159</v>
      </c>
      <c r="J33" s="133" t="s">
        <v>220</v>
      </c>
      <c r="K33" s="107">
        <f t="shared" si="7"/>
        <v>1</v>
      </c>
      <c r="L33" s="108">
        <f t="shared" si="1"/>
        <v>0</v>
      </c>
      <c r="M33" s="108">
        <f t="shared" si="2"/>
        <v>0</v>
      </c>
      <c r="N33" s="109">
        <f t="shared" si="8"/>
        <v>1</v>
      </c>
      <c r="O33" s="110">
        <f t="array" ref="O33">MIN(IF(Classement!$C$7:$C$100=J33,Classement!$AM$7:$AM$100))</f>
        <v>8</v>
      </c>
      <c r="P33" s="111">
        <f t="shared" si="9"/>
        <v>0.125</v>
      </c>
      <c r="Q33" s="112">
        <f t="array" ref="Q33">MIN(IF(F$5:F$103=J33,D$5:D$103))</f>
        <v>39354</v>
      </c>
      <c r="R33" s="112">
        <f t="array" ref="R33">MAX(IF(F$5:F$103=J33,D$5:D$103))</f>
        <v>39354</v>
      </c>
      <c r="S33" s="164">
        <f t="array" ref="S33">$K$39-(MAX(IF(F$5:F$103=J33,C$5:C$103)))</f>
        <v>92</v>
      </c>
      <c r="T33" s="113" t="str">
        <f t="shared" si="3"/>
        <v>8 an(s) et 3 mois</v>
      </c>
      <c r="U33" s="134">
        <f t="shared" si="4"/>
        <v>3037</v>
      </c>
    </row>
    <row r="34" spans="1:21" ht="15" x14ac:dyDescent="0.25">
      <c r="A34" s="1610">
        <v>5</v>
      </c>
      <c r="B34" s="1622" t="s">
        <v>179</v>
      </c>
      <c r="C34" s="170">
        <v>30</v>
      </c>
      <c r="D34" s="85">
        <v>40424</v>
      </c>
      <c r="E34" s="86">
        <v>8</v>
      </c>
      <c r="F34" s="87" t="s">
        <v>152</v>
      </c>
      <c r="G34" s="88" t="s">
        <v>156</v>
      </c>
      <c r="H34" s="157" t="s">
        <v>158</v>
      </c>
      <c r="J34" s="133" t="s">
        <v>287</v>
      </c>
      <c r="K34" s="107">
        <f t="shared" si="7"/>
        <v>1</v>
      </c>
      <c r="L34" s="108">
        <f t="shared" si="1"/>
        <v>0</v>
      </c>
      <c r="M34" s="108">
        <f t="shared" si="2"/>
        <v>0</v>
      </c>
      <c r="N34" s="109">
        <f t="shared" si="8"/>
        <v>1</v>
      </c>
      <c r="O34" s="110">
        <f t="array" ref="O34">MIN(IF(Classement!$C$7:$C$100=J34,Classement!$AM$7:$AM$100))</f>
        <v>8</v>
      </c>
      <c r="P34" s="111">
        <f t="shared" si="9"/>
        <v>0.125</v>
      </c>
      <c r="Q34" s="112">
        <f t="array" ref="Q34">MIN(IF(F$5:F$103=J34,D$5:D$103))</f>
        <v>39480</v>
      </c>
      <c r="R34" s="112">
        <f t="array" ref="R34">MAX(IF(F$5:F$103=J34,D$5:D$103))</f>
        <v>39480</v>
      </c>
      <c r="S34" s="164">
        <f t="array" ref="S34">$K$39-(MAX(IF(F$5:F$103=J34,C$5:C$103)))</f>
        <v>88</v>
      </c>
      <c r="T34" s="113" t="str">
        <f t="shared" si="3"/>
        <v>7 an(s) et 11 mois</v>
      </c>
      <c r="U34" s="134">
        <f t="shared" si="4"/>
        <v>2911</v>
      </c>
    </row>
    <row r="35" spans="1:21" ht="15" x14ac:dyDescent="0.25">
      <c r="A35" s="1610"/>
      <c r="B35" s="1622"/>
      <c r="C35" s="170">
        <v>31</v>
      </c>
      <c r="D35" s="85">
        <v>40466</v>
      </c>
      <c r="E35" s="86">
        <v>11</v>
      </c>
      <c r="F35" s="87" t="s">
        <v>155</v>
      </c>
      <c r="G35" s="89" t="s">
        <v>48</v>
      </c>
      <c r="H35" s="158" t="s">
        <v>1</v>
      </c>
      <c r="J35" s="133" t="s">
        <v>160</v>
      </c>
      <c r="K35" s="107">
        <f t="shared" si="7"/>
        <v>1</v>
      </c>
      <c r="L35" s="108">
        <f t="shared" si="1"/>
        <v>0</v>
      </c>
      <c r="M35" s="108">
        <f t="shared" si="2"/>
        <v>1</v>
      </c>
      <c r="N35" s="109">
        <f t="shared" si="8"/>
        <v>2</v>
      </c>
      <c r="O35" s="110">
        <f t="array" ref="O35">MIN(IF(Classement!$C$7:$C$100=J35,Classement!$AM$7:$AM$100))</f>
        <v>3</v>
      </c>
      <c r="P35" s="111">
        <f t="shared" si="9"/>
        <v>0.66666666666666663</v>
      </c>
      <c r="Q35" s="112">
        <f t="array" ref="Q35">MIN(IF(F$5:F$103=J35,D$5:D$103))</f>
        <v>40053</v>
      </c>
      <c r="R35" s="112">
        <f t="array" ref="R35">MAX(IF(F$5:F$103=J35,D$5:D$103))</f>
        <v>40053</v>
      </c>
      <c r="S35" s="164">
        <f t="array" ref="S35">$K$39-(MAX(IF(F$5:F$103=J35,C$5:C$103)))</f>
        <v>76</v>
      </c>
      <c r="T35" s="113" t="str">
        <f t="shared" si="3"/>
        <v>6 an(s) et 4 mois</v>
      </c>
      <c r="U35" s="134">
        <f t="shared" si="4"/>
        <v>2338</v>
      </c>
    </row>
    <row r="36" spans="1:21" ht="15" x14ac:dyDescent="0.25">
      <c r="A36" s="1610"/>
      <c r="B36" s="1622"/>
      <c r="C36" s="170">
        <v>32</v>
      </c>
      <c r="D36" s="85">
        <v>40480</v>
      </c>
      <c r="E36" s="86">
        <v>13</v>
      </c>
      <c r="F36" s="87" t="s">
        <v>156</v>
      </c>
      <c r="G36" s="88" t="s">
        <v>217</v>
      </c>
      <c r="H36" s="157" t="s">
        <v>155</v>
      </c>
      <c r="J36" s="133" t="s">
        <v>158</v>
      </c>
      <c r="K36" s="107">
        <f t="shared" si="7"/>
        <v>4</v>
      </c>
      <c r="L36" s="108">
        <f t="shared" si="1"/>
        <v>1</v>
      </c>
      <c r="M36" s="108">
        <f t="shared" si="2"/>
        <v>4</v>
      </c>
      <c r="N36" s="109">
        <f t="shared" si="8"/>
        <v>9</v>
      </c>
      <c r="O36" s="110">
        <f t="array" ref="O36">MIN(IF(Classement!$C$7:$C$100=J36,Classement!$AM$7:$AM$100))</f>
        <v>32</v>
      </c>
      <c r="P36" s="111">
        <f t="shared" si="9"/>
        <v>0.28125</v>
      </c>
      <c r="Q36" s="112">
        <f t="array" ref="Q36">MIN(IF(F$5:F$103=J36,D$5:D$103))</f>
        <v>39263</v>
      </c>
      <c r="R36" s="112">
        <f t="array" ref="R36">MAX(IF(F$5:F$103=J36,D$5:D$103))</f>
        <v>41348</v>
      </c>
      <c r="S36" s="164">
        <f t="array" ref="S36">$K$39-(MAX(IF(F$5:F$103=J36,C$5:C$103)))</f>
        <v>36</v>
      </c>
      <c r="T36" s="113" t="str">
        <f t="shared" si="3"/>
        <v>2 an(s) et 10 mois</v>
      </c>
      <c r="U36" s="134">
        <f t="shared" si="4"/>
        <v>1043</v>
      </c>
    </row>
    <row r="37" spans="1:21" ht="15" x14ac:dyDescent="0.25">
      <c r="A37" s="1610"/>
      <c r="B37" s="1622"/>
      <c r="C37" s="170">
        <v>33</v>
      </c>
      <c r="D37" s="85">
        <v>40522</v>
      </c>
      <c r="E37" s="86">
        <v>14</v>
      </c>
      <c r="F37" s="87" t="s">
        <v>149</v>
      </c>
      <c r="G37" s="89" t="s">
        <v>8</v>
      </c>
      <c r="H37" s="158" t="s">
        <v>72</v>
      </c>
      <c r="J37" s="133" t="s">
        <v>250</v>
      </c>
      <c r="K37" s="107">
        <f t="shared" si="7"/>
        <v>1</v>
      </c>
      <c r="L37" s="108">
        <f t="shared" si="1"/>
        <v>0</v>
      </c>
      <c r="M37" s="108">
        <f t="shared" si="2"/>
        <v>0</v>
      </c>
      <c r="N37" s="109">
        <f t="shared" si="8"/>
        <v>1</v>
      </c>
      <c r="O37" s="110">
        <f t="array" ref="O37">MIN(IF(Classement!$C$7:$C$100=J37,Classement!$AM$7:$AM$100))</f>
        <v>1</v>
      </c>
      <c r="P37" s="111">
        <f t="shared" si="9"/>
        <v>1</v>
      </c>
      <c r="Q37" s="112">
        <f t="array" ref="Q37">MIN(IF(F$5:F$103=J37,D$5:D$103))</f>
        <v>41782</v>
      </c>
      <c r="R37" s="112">
        <f t="array" ref="R37">MAX(IF(F$5:F$103=J37,D$5:D$103))</f>
        <v>41782</v>
      </c>
      <c r="S37" s="164">
        <f t="array" ref="S37">$K$39-(MAX(IF(F$5:F$103=J37,C$5:C$103)))</f>
        <v>22</v>
      </c>
      <c r="T37" s="113" t="str">
        <f t="shared" si="3"/>
        <v>1 an(s) et 7 mois</v>
      </c>
      <c r="U37" s="134">
        <f t="shared" si="4"/>
        <v>609</v>
      </c>
    </row>
    <row r="38" spans="1:21" ht="15.75" thickBot="1" x14ac:dyDescent="0.3">
      <c r="A38" s="1610"/>
      <c r="B38" s="1622"/>
      <c r="C38" s="170">
        <v>34</v>
      </c>
      <c r="D38" s="85">
        <v>40571</v>
      </c>
      <c r="E38" s="86">
        <v>10</v>
      </c>
      <c r="F38" s="87" t="s">
        <v>217</v>
      </c>
      <c r="G38" s="88" t="s">
        <v>156</v>
      </c>
      <c r="H38" s="158" t="s">
        <v>72</v>
      </c>
      <c r="J38" s="135" t="s">
        <v>221</v>
      </c>
      <c r="K38" s="136">
        <f t="shared" si="7"/>
        <v>3</v>
      </c>
      <c r="L38" s="137">
        <f t="shared" si="1"/>
        <v>2</v>
      </c>
      <c r="M38" s="137">
        <f t="shared" si="2"/>
        <v>3</v>
      </c>
      <c r="N38" s="138">
        <f t="shared" si="8"/>
        <v>8</v>
      </c>
      <c r="O38" s="139">
        <f t="array" ref="O38">MIN(IF(Classement!$C$7:$C$100=J38,Classement!$AM$7:$AM$100))</f>
        <v>13</v>
      </c>
      <c r="P38" s="140">
        <f t="shared" si="9"/>
        <v>0.61538461538461542</v>
      </c>
      <c r="Q38" s="141">
        <f t="array" ref="Q38">MIN(IF(F$5:F$103=J38,D$5:D$103))</f>
        <v>39227</v>
      </c>
      <c r="R38" s="141">
        <f t="array" ref="R38">MAX(IF(F$5:F$103=J38,D$5:D$103))</f>
        <v>39536</v>
      </c>
      <c r="S38" s="165">
        <f t="array" ref="S38">$K$39-(MAX(IF(F$5:F$103=J38,C$5:C$103)))</f>
        <v>87</v>
      </c>
      <c r="T38" s="142" t="str">
        <f t="shared" si="3"/>
        <v>7 an(s) et 9 mois</v>
      </c>
      <c r="U38" s="143">
        <f t="shared" si="4"/>
        <v>2855</v>
      </c>
    </row>
    <row r="39" spans="1:21" ht="15" x14ac:dyDescent="0.25">
      <c r="A39" s="1610"/>
      <c r="B39" s="1622"/>
      <c r="C39" s="170">
        <v>35</v>
      </c>
      <c r="D39" s="85">
        <v>40606</v>
      </c>
      <c r="E39" s="86">
        <v>8</v>
      </c>
      <c r="F39" s="87" t="s">
        <v>156</v>
      </c>
      <c r="G39" s="88" t="s">
        <v>217</v>
      </c>
      <c r="H39" s="157" t="s">
        <v>147</v>
      </c>
      <c r="J39" s="144" t="s">
        <v>261</v>
      </c>
      <c r="K39" s="145">
        <f>SUM(K5:K38)</f>
        <v>96</v>
      </c>
      <c r="L39" s="72"/>
      <c r="M39" s="72"/>
      <c r="N39" s="73"/>
      <c r="O39" s="73"/>
      <c r="P39" s="73"/>
    </row>
    <row r="40" spans="1:21" ht="15" x14ac:dyDescent="0.25">
      <c r="A40" s="1610"/>
      <c r="B40" s="1622"/>
      <c r="C40" s="170">
        <v>36</v>
      </c>
      <c r="D40" s="85">
        <v>40620</v>
      </c>
      <c r="E40" s="86">
        <v>11</v>
      </c>
      <c r="F40" s="87" t="s">
        <v>217</v>
      </c>
      <c r="G40" s="88" t="s">
        <v>157</v>
      </c>
      <c r="H40" s="157" t="s">
        <v>264</v>
      </c>
      <c r="J40" s="146" t="s">
        <v>276</v>
      </c>
      <c r="K40" s="147">
        <f>AVERAGE(E6:E101)</f>
        <v>12.273684210526316</v>
      </c>
      <c r="L40" s="11"/>
      <c r="M40" s="11"/>
      <c r="N40" s="73"/>
      <c r="O40" s="73"/>
      <c r="P40" s="73"/>
    </row>
    <row r="41" spans="1:21" ht="15.75" thickBot="1" x14ac:dyDescent="0.3">
      <c r="A41" s="1610"/>
      <c r="B41" s="1622"/>
      <c r="C41" s="170">
        <v>37</v>
      </c>
      <c r="D41" s="85">
        <v>40634</v>
      </c>
      <c r="E41" s="86">
        <v>9</v>
      </c>
      <c r="F41" s="87" t="s">
        <v>157</v>
      </c>
      <c r="G41" s="88" t="s">
        <v>149</v>
      </c>
      <c r="H41" s="158" t="s">
        <v>41</v>
      </c>
      <c r="J41" s="148" t="s">
        <v>262</v>
      </c>
      <c r="K41" s="149">
        <f>COUNTA(J5:J38)</f>
        <v>34</v>
      </c>
    </row>
    <row r="42" spans="1:21" ht="15" x14ac:dyDescent="0.25">
      <c r="A42" s="1610"/>
      <c r="B42" s="1622"/>
      <c r="C42" s="170">
        <v>38</v>
      </c>
      <c r="D42" s="85">
        <v>40663</v>
      </c>
      <c r="E42" s="86">
        <v>10</v>
      </c>
      <c r="F42" s="87" t="s">
        <v>158</v>
      </c>
      <c r="G42" s="88" t="s">
        <v>157</v>
      </c>
      <c r="H42" s="157" t="s">
        <v>156</v>
      </c>
      <c r="J42" s="70" t="s">
        <v>263</v>
      </c>
      <c r="K42" s="69">
        <f>LOOKUP(9^9,D5:D103)</f>
        <v>42391</v>
      </c>
    </row>
    <row r="43" spans="1:21" ht="15" x14ac:dyDescent="0.25">
      <c r="A43" s="1610"/>
      <c r="B43" s="1622"/>
      <c r="C43" s="170">
        <v>39</v>
      </c>
      <c r="D43" s="85">
        <v>40695</v>
      </c>
      <c r="E43" s="86">
        <v>11</v>
      </c>
      <c r="F43" s="87" t="s">
        <v>157</v>
      </c>
      <c r="G43" s="89" t="s">
        <v>50</v>
      </c>
      <c r="H43" s="157" t="s">
        <v>217</v>
      </c>
    </row>
    <row r="44" spans="1:21" ht="15" x14ac:dyDescent="0.25">
      <c r="A44" s="1610"/>
      <c r="B44" s="1622"/>
      <c r="C44" s="170">
        <v>40</v>
      </c>
      <c r="D44" s="85">
        <v>40697</v>
      </c>
      <c r="E44" s="86">
        <v>10</v>
      </c>
      <c r="F44" s="87" t="s">
        <v>159</v>
      </c>
      <c r="G44" s="88" t="s">
        <v>217</v>
      </c>
      <c r="H44" s="157" t="s">
        <v>264</v>
      </c>
    </row>
    <row r="45" spans="1:21" ht="15" x14ac:dyDescent="0.25">
      <c r="A45" s="1655">
        <v>6</v>
      </c>
      <c r="B45" s="1659" t="s">
        <v>103</v>
      </c>
      <c r="C45" s="171">
        <v>41</v>
      </c>
      <c r="D45" s="90">
        <v>40782</v>
      </c>
      <c r="E45" s="91">
        <v>10</v>
      </c>
      <c r="F45" s="92" t="s">
        <v>150</v>
      </c>
      <c r="G45" s="93" t="s">
        <v>147</v>
      </c>
      <c r="H45" s="159" t="s">
        <v>151</v>
      </c>
    </row>
    <row r="46" spans="1:21" ht="15" x14ac:dyDescent="0.25">
      <c r="A46" s="1655"/>
      <c r="B46" s="1659"/>
      <c r="C46" s="171">
        <v>42</v>
      </c>
      <c r="D46" s="90">
        <v>40809</v>
      </c>
      <c r="E46" s="91">
        <v>10</v>
      </c>
      <c r="F46" s="92" t="s">
        <v>149</v>
      </c>
      <c r="G46" s="93" t="s">
        <v>217</v>
      </c>
      <c r="H46" s="159" t="s">
        <v>156</v>
      </c>
    </row>
    <row r="47" spans="1:21" ht="15" x14ac:dyDescent="0.25">
      <c r="A47" s="1655"/>
      <c r="B47" s="1659"/>
      <c r="C47" s="171">
        <v>43</v>
      </c>
      <c r="D47" s="90">
        <v>40844</v>
      </c>
      <c r="E47" s="91">
        <v>10</v>
      </c>
      <c r="F47" s="92" t="s">
        <v>150</v>
      </c>
      <c r="G47" s="93" t="s">
        <v>149</v>
      </c>
      <c r="H47" s="159" t="s">
        <v>157</v>
      </c>
    </row>
    <row r="48" spans="1:21" ht="15" x14ac:dyDescent="0.25">
      <c r="A48" s="1655"/>
      <c r="B48" s="1659"/>
      <c r="C48" s="171">
        <v>44</v>
      </c>
      <c r="D48" s="90">
        <v>40879</v>
      </c>
      <c r="E48" s="91">
        <v>10</v>
      </c>
      <c r="F48" s="92" t="s">
        <v>151</v>
      </c>
      <c r="G48" s="93" t="s">
        <v>149</v>
      </c>
      <c r="H48" s="159" t="s">
        <v>147</v>
      </c>
    </row>
    <row r="49" spans="1:8" ht="15" x14ac:dyDescent="0.25">
      <c r="A49" s="1655"/>
      <c r="B49" s="1659"/>
      <c r="C49" s="171">
        <v>45</v>
      </c>
      <c r="D49" s="90">
        <v>40914</v>
      </c>
      <c r="E49" s="91">
        <v>13</v>
      </c>
      <c r="F49" s="92" t="s">
        <v>152</v>
      </c>
      <c r="G49" s="94" t="s">
        <v>69</v>
      </c>
      <c r="H49" s="159" t="s">
        <v>156</v>
      </c>
    </row>
    <row r="50" spans="1:8" ht="15" x14ac:dyDescent="0.25">
      <c r="A50" s="1655"/>
      <c r="B50" s="1659"/>
      <c r="C50" s="171">
        <v>46</v>
      </c>
      <c r="D50" s="90">
        <v>40942</v>
      </c>
      <c r="E50" s="91">
        <v>11</v>
      </c>
      <c r="F50" s="92" t="s">
        <v>153</v>
      </c>
      <c r="G50" s="93" t="s">
        <v>151</v>
      </c>
      <c r="H50" s="159" t="s">
        <v>157</v>
      </c>
    </row>
    <row r="51" spans="1:8" ht="15" x14ac:dyDescent="0.25">
      <c r="A51" s="1655"/>
      <c r="B51" s="1659"/>
      <c r="C51" s="171">
        <v>47</v>
      </c>
      <c r="D51" s="90">
        <v>40962</v>
      </c>
      <c r="E51" s="91">
        <v>8</v>
      </c>
      <c r="F51" s="92" t="s">
        <v>154</v>
      </c>
      <c r="G51" s="93" t="s">
        <v>156</v>
      </c>
      <c r="H51" s="159" t="s">
        <v>148</v>
      </c>
    </row>
    <row r="52" spans="1:8" ht="15" x14ac:dyDescent="0.25">
      <c r="A52" s="1655"/>
      <c r="B52" s="1659"/>
      <c r="C52" s="171">
        <v>48</v>
      </c>
      <c r="D52" s="90">
        <v>40992</v>
      </c>
      <c r="E52" s="91">
        <v>8</v>
      </c>
      <c r="F52" s="92" t="s">
        <v>147</v>
      </c>
      <c r="G52" s="93" t="s">
        <v>264</v>
      </c>
      <c r="H52" s="159" t="s">
        <v>156</v>
      </c>
    </row>
    <row r="53" spans="1:8" ht="15" x14ac:dyDescent="0.25">
      <c r="A53" s="1655"/>
      <c r="B53" s="1659"/>
      <c r="C53" s="171">
        <v>49</v>
      </c>
      <c r="D53" s="90">
        <v>41033</v>
      </c>
      <c r="E53" s="91">
        <v>7</v>
      </c>
      <c r="F53" s="92" t="s">
        <v>264</v>
      </c>
      <c r="G53" s="94" t="s">
        <v>69</v>
      </c>
      <c r="H53" s="159" t="s">
        <v>157</v>
      </c>
    </row>
    <row r="54" spans="1:8" ht="15" x14ac:dyDescent="0.25">
      <c r="A54" s="1655"/>
      <c r="B54" s="1659"/>
      <c r="C54" s="171">
        <v>50</v>
      </c>
      <c r="D54" s="90">
        <v>41040</v>
      </c>
      <c r="E54" s="91">
        <v>14</v>
      </c>
      <c r="F54" s="92" t="s">
        <v>152</v>
      </c>
      <c r="G54" s="93" t="s">
        <v>148</v>
      </c>
      <c r="H54" s="159" t="s">
        <v>264</v>
      </c>
    </row>
    <row r="55" spans="1:8" ht="15" x14ac:dyDescent="0.25">
      <c r="A55" s="1656">
        <v>7</v>
      </c>
      <c r="B55" s="1657" t="s">
        <v>103</v>
      </c>
      <c r="C55" s="172">
        <v>51</v>
      </c>
      <c r="D55" s="95">
        <v>41117</v>
      </c>
      <c r="E55" s="96">
        <v>10</v>
      </c>
      <c r="F55" s="97" t="s">
        <v>149</v>
      </c>
      <c r="G55" s="98" t="s">
        <v>156</v>
      </c>
      <c r="H55" s="160" t="s">
        <v>148</v>
      </c>
    </row>
    <row r="56" spans="1:8" ht="15" x14ac:dyDescent="0.25">
      <c r="A56" s="1656"/>
      <c r="B56" s="1657"/>
      <c r="C56" s="172">
        <v>52</v>
      </c>
      <c r="D56" s="95">
        <v>41152</v>
      </c>
      <c r="E56" s="96">
        <v>8</v>
      </c>
      <c r="F56" s="97" t="s">
        <v>149</v>
      </c>
      <c r="G56" s="98" t="s">
        <v>154</v>
      </c>
      <c r="H56" s="160" t="s">
        <v>148</v>
      </c>
    </row>
    <row r="57" spans="1:8" ht="15" x14ac:dyDescent="0.25">
      <c r="A57" s="1656"/>
      <c r="B57" s="1657"/>
      <c r="C57" s="172">
        <v>53</v>
      </c>
      <c r="D57" s="95">
        <v>41180</v>
      </c>
      <c r="E57" s="96">
        <v>12</v>
      </c>
      <c r="F57" s="97" t="s">
        <v>148</v>
      </c>
      <c r="G57" s="98" t="s">
        <v>151</v>
      </c>
      <c r="H57" s="160" t="s">
        <v>265</v>
      </c>
    </row>
    <row r="58" spans="1:8" ht="15" x14ac:dyDescent="0.25">
      <c r="A58" s="1656"/>
      <c r="B58" s="1657"/>
      <c r="C58" s="172">
        <v>54</v>
      </c>
      <c r="D58" s="95">
        <v>41208</v>
      </c>
      <c r="E58" s="96">
        <v>8</v>
      </c>
      <c r="F58" s="97" t="s">
        <v>147</v>
      </c>
      <c r="G58" s="98" t="s">
        <v>149</v>
      </c>
      <c r="H58" s="160" t="s">
        <v>148</v>
      </c>
    </row>
    <row r="59" spans="1:8" ht="15" x14ac:dyDescent="0.25">
      <c r="A59" s="1656"/>
      <c r="B59" s="1657"/>
      <c r="C59" s="172">
        <v>55</v>
      </c>
      <c r="D59" s="95">
        <v>41250</v>
      </c>
      <c r="E59" s="96">
        <v>12</v>
      </c>
      <c r="F59" s="97" t="s">
        <v>157</v>
      </c>
      <c r="G59" s="98" t="s">
        <v>156</v>
      </c>
      <c r="H59" s="160" t="s">
        <v>147</v>
      </c>
    </row>
    <row r="60" spans="1:8" ht="15" x14ac:dyDescent="0.25">
      <c r="A60" s="1656"/>
      <c r="B60" s="1657"/>
      <c r="C60" s="172">
        <v>56</v>
      </c>
      <c r="D60" s="95">
        <v>41271</v>
      </c>
      <c r="E60" s="96">
        <v>10</v>
      </c>
      <c r="F60" s="97" t="s">
        <v>216</v>
      </c>
      <c r="G60" s="98" t="s">
        <v>218</v>
      </c>
      <c r="H60" s="160" t="s">
        <v>251</v>
      </c>
    </row>
    <row r="61" spans="1:8" ht="15" x14ac:dyDescent="0.25">
      <c r="A61" s="1656"/>
      <c r="B61" s="1657"/>
      <c r="C61" s="172">
        <v>57</v>
      </c>
      <c r="D61" s="99">
        <v>41278</v>
      </c>
      <c r="E61" s="100">
        <v>10</v>
      </c>
      <c r="F61" s="97" t="s">
        <v>151</v>
      </c>
      <c r="G61" s="98" t="s">
        <v>149</v>
      </c>
      <c r="H61" s="160" t="s">
        <v>157</v>
      </c>
    </row>
    <row r="62" spans="1:8" ht="15" x14ac:dyDescent="0.25">
      <c r="A62" s="1656"/>
      <c r="B62" s="1657"/>
      <c r="C62" s="172">
        <v>58</v>
      </c>
      <c r="D62" s="99">
        <v>41306</v>
      </c>
      <c r="E62" s="100">
        <v>8</v>
      </c>
      <c r="F62" s="97" t="s">
        <v>217</v>
      </c>
      <c r="G62" s="101" t="s">
        <v>50</v>
      </c>
      <c r="H62" s="160" t="s">
        <v>148</v>
      </c>
    </row>
    <row r="63" spans="1:8" ht="15" x14ac:dyDescent="0.25">
      <c r="A63" s="1656"/>
      <c r="B63" s="1657"/>
      <c r="C63" s="172">
        <v>59</v>
      </c>
      <c r="D63" s="99">
        <v>41334</v>
      </c>
      <c r="E63" s="100">
        <v>11</v>
      </c>
      <c r="F63" s="97" t="s">
        <v>157</v>
      </c>
      <c r="G63" s="101" t="s">
        <v>50</v>
      </c>
      <c r="H63" s="160" t="s">
        <v>264</v>
      </c>
    </row>
    <row r="64" spans="1:8" ht="15" x14ac:dyDescent="0.25">
      <c r="A64" s="1656"/>
      <c r="B64" s="1657"/>
      <c r="C64" s="172">
        <v>60</v>
      </c>
      <c r="D64" s="99">
        <v>41348</v>
      </c>
      <c r="E64" s="100">
        <v>11</v>
      </c>
      <c r="F64" s="97" t="s">
        <v>158</v>
      </c>
      <c r="G64" s="98" t="s">
        <v>154</v>
      </c>
      <c r="H64" s="160" t="s">
        <v>217</v>
      </c>
    </row>
    <row r="65" spans="1:8" ht="15" x14ac:dyDescent="0.25">
      <c r="A65" s="1656"/>
      <c r="B65" s="1657"/>
      <c r="C65" s="172">
        <v>61</v>
      </c>
      <c r="D65" s="99">
        <v>41362</v>
      </c>
      <c r="E65" s="100">
        <v>14</v>
      </c>
      <c r="F65" s="97" t="s">
        <v>155</v>
      </c>
      <c r="G65" s="101" t="s">
        <v>50</v>
      </c>
      <c r="H65" s="174" t="s">
        <v>72</v>
      </c>
    </row>
    <row r="66" spans="1:8" ht="15" x14ac:dyDescent="0.25">
      <c r="A66" s="1656"/>
      <c r="B66" s="1657"/>
      <c r="C66" s="172">
        <v>62</v>
      </c>
      <c r="D66" s="99">
        <v>41397</v>
      </c>
      <c r="E66" s="100">
        <v>17</v>
      </c>
      <c r="F66" s="97" t="s">
        <v>218</v>
      </c>
      <c r="G66" s="98" t="s">
        <v>147</v>
      </c>
      <c r="H66" s="160" t="s">
        <v>69</v>
      </c>
    </row>
    <row r="67" spans="1:8" ht="15" x14ac:dyDescent="0.25">
      <c r="A67" s="1656"/>
      <c r="B67" s="1657"/>
      <c r="C67" s="172">
        <v>63</v>
      </c>
      <c r="D67" s="99">
        <v>41432</v>
      </c>
      <c r="E67" s="100">
        <v>14</v>
      </c>
      <c r="F67" s="97" t="s">
        <v>217</v>
      </c>
      <c r="G67" s="98" t="s">
        <v>149</v>
      </c>
      <c r="H67" s="160" t="s">
        <v>156</v>
      </c>
    </row>
    <row r="68" spans="1:8" ht="15" x14ac:dyDescent="0.25">
      <c r="A68" s="1635">
        <v>8</v>
      </c>
      <c r="B68" s="1658" t="s">
        <v>280</v>
      </c>
      <c r="C68" s="173">
        <v>64</v>
      </c>
      <c r="D68" s="102">
        <v>41516</v>
      </c>
      <c r="E68" s="103">
        <v>8</v>
      </c>
      <c r="F68" s="104" t="s">
        <v>219</v>
      </c>
      <c r="G68" s="105" t="s">
        <v>156</v>
      </c>
      <c r="H68" s="151" t="s">
        <v>217</v>
      </c>
    </row>
    <row r="69" spans="1:8" ht="15" x14ac:dyDescent="0.25">
      <c r="A69" s="1635"/>
      <c r="B69" s="1627"/>
      <c r="C69" s="166">
        <v>65</v>
      </c>
      <c r="D69" s="102">
        <v>41544</v>
      </c>
      <c r="E69" s="103">
        <v>17</v>
      </c>
      <c r="F69" s="104" t="s">
        <v>147</v>
      </c>
      <c r="G69" s="105" t="s">
        <v>264</v>
      </c>
      <c r="H69" s="151" t="s">
        <v>156</v>
      </c>
    </row>
    <row r="70" spans="1:8" ht="15" x14ac:dyDescent="0.25">
      <c r="A70" s="1635"/>
      <c r="B70" s="1627"/>
      <c r="C70" s="166">
        <v>66</v>
      </c>
      <c r="D70" s="102">
        <v>41558</v>
      </c>
      <c r="E70" s="103">
        <v>14</v>
      </c>
      <c r="F70" s="104" t="s">
        <v>155</v>
      </c>
      <c r="G70" s="105" t="s">
        <v>148</v>
      </c>
      <c r="H70" s="161" t="s">
        <v>50</v>
      </c>
    </row>
    <row r="71" spans="1:8" ht="15" x14ac:dyDescent="0.25">
      <c r="A71" s="1635"/>
      <c r="B71" s="1627"/>
      <c r="C71" s="166">
        <v>67</v>
      </c>
      <c r="D71" s="102">
        <v>41572</v>
      </c>
      <c r="E71" s="103">
        <v>12</v>
      </c>
      <c r="F71" s="104" t="s">
        <v>147</v>
      </c>
      <c r="G71" s="105" t="s">
        <v>218</v>
      </c>
      <c r="H71" s="151" t="s">
        <v>173</v>
      </c>
    </row>
    <row r="72" spans="1:8" ht="15" x14ac:dyDescent="0.25">
      <c r="A72" s="1635"/>
      <c r="B72" s="1627"/>
      <c r="C72" s="166">
        <v>68</v>
      </c>
      <c r="D72" s="102">
        <v>41607</v>
      </c>
      <c r="E72" s="103">
        <v>18</v>
      </c>
      <c r="F72" s="104" t="s">
        <v>147</v>
      </c>
      <c r="G72" s="106" t="s">
        <v>204</v>
      </c>
      <c r="H72" s="151" t="s">
        <v>157</v>
      </c>
    </row>
    <row r="73" spans="1:8" ht="15" x14ac:dyDescent="0.25">
      <c r="A73" s="1635"/>
      <c r="B73" s="1627"/>
      <c r="C73" s="166">
        <v>69</v>
      </c>
      <c r="D73" s="102">
        <v>41635</v>
      </c>
      <c r="E73" s="103">
        <v>12</v>
      </c>
      <c r="F73" s="104" t="s">
        <v>216</v>
      </c>
      <c r="G73" s="106" t="s">
        <v>204</v>
      </c>
      <c r="H73" s="151" t="s">
        <v>147</v>
      </c>
    </row>
    <row r="74" spans="1:8" ht="15" x14ac:dyDescent="0.25">
      <c r="A74" s="1635"/>
      <c r="B74" s="1627"/>
      <c r="C74" s="166">
        <v>70</v>
      </c>
      <c r="D74" s="102">
        <v>41670</v>
      </c>
      <c r="E74" s="103">
        <v>16</v>
      </c>
      <c r="F74" s="104" t="s">
        <v>219</v>
      </c>
      <c r="G74" s="105" t="s">
        <v>147</v>
      </c>
      <c r="H74" s="151" t="s">
        <v>218</v>
      </c>
    </row>
    <row r="75" spans="1:8" ht="15" x14ac:dyDescent="0.25">
      <c r="A75" s="1635"/>
      <c r="B75" s="1627"/>
      <c r="C75" s="166">
        <v>71</v>
      </c>
      <c r="D75" s="102">
        <v>41698</v>
      </c>
      <c r="E75" s="103">
        <v>13</v>
      </c>
      <c r="F75" s="104" t="s">
        <v>148</v>
      </c>
      <c r="G75" s="105" t="s">
        <v>151</v>
      </c>
      <c r="H75" s="151" t="s">
        <v>218</v>
      </c>
    </row>
    <row r="76" spans="1:8" ht="15" x14ac:dyDescent="0.25">
      <c r="A76" s="1635"/>
      <c r="B76" s="1627"/>
      <c r="C76" s="166">
        <v>72</v>
      </c>
      <c r="D76" s="102">
        <v>41726</v>
      </c>
      <c r="E76" s="103">
        <v>14</v>
      </c>
      <c r="F76" s="104" t="s">
        <v>148</v>
      </c>
      <c r="G76" s="105" t="s">
        <v>157</v>
      </c>
      <c r="H76" s="151" t="s">
        <v>147</v>
      </c>
    </row>
    <row r="77" spans="1:8" ht="15" x14ac:dyDescent="0.25">
      <c r="A77" s="1635"/>
      <c r="B77" s="1627"/>
      <c r="C77" s="166">
        <v>73</v>
      </c>
      <c r="D77" s="102">
        <v>41754</v>
      </c>
      <c r="E77" s="103">
        <v>18</v>
      </c>
      <c r="F77" s="104" t="s">
        <v>249</v>
      </c>
      <c r="G77" s="106" t="s">
        <v>204</v>
      </c>
      <c r="H77" s="151" t="s">
        <v>238</v>
      </c>
    </row>
    <row r="78" spans="1:8" ht="15" x14ac:dyDescent="0.25">
      <c r="A78" s="1635"/>
      <c r="B78" s="1627"/>
      <c r="C78" s="166">
        <v>74</v>
      </c>
      <c r="D78" s="102">
        <v>41782</v>
      </c>
      <c r="E78" s="103">
        <v>9</v>
      </c>
      <c r="F78" s="104" t="s">
        <v>250</v>
      </c>
      <c r="G78" s="105" t="s">
        <v>149</v>
      </c>
      <c r="H78" s="151" t="s">
        <v>148</v>
      </c>
    </row>
    <row r="79" spans="1:8" ht="15" x14ac:dyDescent="0.25">
      <c r="A79" s="1635"/>
      <c r="B79" s="1627"/>
      <c r="C79" s="166">
        <v>75</v>
      </c>
      <c r="D79" s="102">
        <v>41803</v>
      </c>
      <c r="E79" s="103">
        <v>17</v>
      </c>
      <c r="F79" s="104" t="s">
        <v>251</v>
      </c>
      <c r="G79" s="105" t="s">
        <v>219</v>
      </c>
      <c r="H79" s="151" t="s">
        <v>149</v>
      </c>
    </row>
    <row r="80" spans="1:8" ht="15" customHeight="1" x14ac:dyDescent="0.25">
      <c r="A80" s="1643">
        <v>9</v>
      </c>
      <c r="B80" s="1646" t="s">
        <v>280</v>
      </c>
      <c r="C80" s="167">
        <v>76</v>
      </c>
      <c r="D80" s="114">
        <v>41880</v>
      </c>
      <c r="E80" s="115">
        <v>17</v>
      </c>
      <c r="F80" s="116" t="s">
        <v>218</v>
      </c>
      <c r="G80" s="118" t="s">
        <v>147</v>
      </c>
      <c r="H80" s="152" t="s">
        <v>158</v>
      </c>
    </row>
    <row r="81" spans="1:13" ht="15" customHeight="1" x14ac:dyDescent="0.25">
      <c r="A81" s="1644"/>
      <c r="B81" s="1647"/>
      <c r="C81" s="167">
        <v>77</v>
      </c>
      <c r="D81" s="114">
        <v>41915</v>
      </c>
      <c r="E81" s="115">
        <v>15</v>
      </c>
      <c r="F81" s="116" t="s">
        <v>147</v>
      </c>
      <c r="G81" s="118" t="s">
        <v>157</v>
      </c>
      <c r="H81" s="153" t="s">
        <v>68</v>
      </c>
    </row>
    <row r="82" spans="1:13" ht="15" customHeight="1" x14ac:dyDescent="0.25">
      <c r="A82" s="1644"/>
      <c r="B82" s="1647"/>
      <c r="C82" s="167">
        <v>78</v>
      </c>
      <c r="D82" s="114">
        <v>41943</v>
      </c>
      <c r="E82" s="115">
        <v>16</v>
      </c>
      <c r="F82" s="116" t="s">
        <v>217</v>
      </c>
      <c r="G82" s="118" t="s">
        <v>264</v>
      </c>
      <c r="H82" s="152" t="s">
        <v>149</v>
      </c>
    </row>
    <row r="83" spans="1:13" ht="15" customHeight="1" x14ac:dyDescent="0.25">
      <c r="A83" s="1644"/>
      <c r="B83" s="1647"/>
      <c r="C83" s="167">
        <v>79</v>
      </c>
      <c r="D83" s="114">
        <v>41978</v>
      </c>
      <c r="E83" s="115">
        <v>16</v>
      </c>
      <c r="F83" s="116" t="s">
        <v>173</v>
      </c>
      <c r="G83" s="118" t="s">
        <v>203</v>
      </c>
      <c r="H83" s="152" t="s">
        <v>251</v>
      </c>
    </row>
    <row r="84" spans="1:13" ht="15" customHeight="1" x14ac:dyDescent="0.25">
      <c r="A84" s="1644"/>
      <c r="B84" s="1647"/>
      <c r="C84" s="167">
        <v>80</v>
      </c>
      <c r="D84" s="114">
        <v>41992</v>
      </c>
      <c r="E84" s="115">
        <v>13</v>
      </c>
      <c r="F84" s="116" t="s">
        <v>217</v>
      </c>
      <c r="G84" s="118" t="s">
        <v>147</v>
      </c>
      <c r="H84" s="152" t="s">
        <v>249</v>
      </c>
    </row>
    <row r="85" spans="1:13" ht="15" customHeight="1" x14ac:dyDescent="0.25">
      <c r="A85" s="1644"/>
      <c r="B85" s="1647"/>
      <c r="C85" s="167">
        <v>81</v>
      </c>
      <c r="D85" s="114">
        <v>41996</v>
      </c>
      <c r="E85" s="115">
        <v>17</v>
      </c>
      <c r="F85" s="116" t="s">
        <v>148</v>
      </c>
      <c r="G85" s="118" t="s">
        <v>221</v>
      </c>
      <c r="H85" s="153" t="s">
        <v>100</v>
      </c>
      <c r="L85" s="278"/>
      <c r="M85" s="278"/>
    </row>
    <row r="86" spans="1:13" ht="15" customHeight="1" x14ac:dyDescent="0.25">
      <c r="A86" s="1644"/>
      <c r="B86" s="1647"/>
      <c r="C86" s="167">
        <v>82</v>
      </c>
      <c r="D86" s="114">
        <v>42034</v>
      </c>
      <c r="E86" s="115">
        <v>16</v>
      </c>
      <c r="F86" s="116" t="s">
        <v>151</v>
      </c>
      <c r="G86" s="118" t="s">
        <v>149</v>
      </c>
      <c r="H86" s="152" t="s">
        <v>155</v>
      </c>
      <c r="L86" s="278"/>
      <c r="M86" s="278"/>
    </row>
    <row r="87" spans="1:13" ht="15" customHeight="1" x14ac:dyDescent="0.25">
      <c r="A87" s="1644"/>
      <c r="B87" s="1647"/>
      <c r="C87" s="167">
        <v>83</v>
      </c>
      <c r="D87" s="114">
        <v>42062</v>
      </c>
      <c r="E87" s="115">
        <v>16</v>
      </c>
      <c r="F87" s="116" t="s">
        <v>238</v>
      </c>
      <c r="G87" s="118" t="s">
        <v>264</v>
      </c>
      <c r="H87" s="152" t="s">
        <v>147</v>
      </c>
      <c r="L87" s="278"/>
      <c r="M87" s="278"/>
    </row>
    <row r="88" spans="1:13" ht="15" customHeight="1" x14ac:dyDescent="0.25">
      <c r="A88" s="1644"/>
      <c r="B88" s="1647"/>
      <c r="C88" s="167">
        <v>84</v>
      </c>
      <c r="D88" s="114">
        <v>42083</v>
      </c>
      <c r="E88" s="115">
        <v>15</v>
      </c>
      <c r="F88" s="116" t="s">
        <v>217</v>
      </c>
      <c r="G88" s="118" t="s">
        <v>218</v>
      </c>
      <c r="H88" s="153" t="s">
        <v>204</v>
      </c>
      <c r="L88" s="278"/>
      <c r="M88" s="278"/>
    </row>
    <row r="89" spans="1:13" ht="15" customHeight="1" x14ac:dyDescent="0.25">
      <c r="A89" s="1644"/>
      <c r="B89" s="1647"/>
      <c r="C89" s="167">
        <v>85</v>
      </c>
      <c r="D89" s="114">
        <v>42104</v>
      </c>
      <c r="E89" s="115">
        <v>18</v>
      </c>
      <c r="F89" s="116" t="s">
        <v>157</v>
      </c>
      <c r="G89" s="118" t="s">
        <v>217</v>
      </c>
      <c r="H89" s="152" t="s">
        <v>148</v>
      </c>
      <c r="L89" s="278"/>
      <c r="M89" s="278"/>
    </row>
    <row r="90" spans="1:13" ht="15" customHeight="1" x14ac:dyDescent="0.25">
      <c r="A90" s="1644"/>
      <c r="B90" s="1647"/>
      <c r="C90" s="167">
        <v>86</v>
      </c>
      <c r="D90" s="114">
        <v>42125</v>
      </c>
      <c r="E90" s="115">
        <v>12</v>
      </c>
      <c r="F90" s="116" t="s">
        <v>147</v>
      </c>
      <c r="G90" s="118" t="s">
        <v>217</v>
      </c>
      <c r="H90" s="152" t="s">
        <v>218</v>
      </c>
      <c r="L90" s="278"/>
      <c r="M90" s="278"/>
    </row>
    <row r="91" spans="1:13" ht="15" customHeight="1" x14ac:dyDescent="0.25">
      <c r="A91" s="1644"/>
      <c r="B91" s="1647"/>
      <c r="C91" s="167">
        <v>87</v>
      </c>
      <c r="D91" s="114">
        <v>42139</v>
      </c>
      <c r="E91" s="115">
        <v>13</v>
      </c>
      <c r="F91" s="116" t="s">
        <v>149</v>
      </c>
      <c r="G91" s="117" t="s">
        <v>227</v>
      </c>
      <c r="H91" s="152" t="s">
        <v>264</v>
      </c>
      <c r="L91" s="278"/>
      <c r="M91" s="278"/>
    </row>
    <row r="92" spans="1:13" ht="15" customHeight="1" x14ac:dyDescent="0.25">
      <c r="A92" s="1645"/>
      <c r="B92" s="1648"/>
      <c r="C92" s="167">
        <v>88</v>
      </c>
      <c r="D92" s="114">
        <v>42174</v>
      </c>
      <c r="E92" s="115">
        <v>15</v>
      </c>
      <c r="F92" s="116" t="s">
        <v>147</v>
      </c>
      <c r="G92" s="118" t="s">
        <v>154</v>
      </c>
      <c r="H92" s="153" t="s">
        <v>50</v>
      </c>
      <c r="L92" s="278"/>
      <c r="M92" s="278"/>
    </row>
    <row r="93" spans="1:13" ht="15" customHeight="1" x14ac:dyDescent="0.25">
      <c r="A93" s="1649">
        <v>10</v>
      </c>
      <c r="B93" s="1652"/>
      <c r="C93" s="168">
        <v>89</v>
      </c>
      <c r="D93" s="327">
        <v>42244</v>
      </c>
      <c r="E93" s="328">
        <v>12</v>
      </c>
      <c r="F93" s="77" t="s">
        <v>219</v>
      </c>
      <c r="G93" s="78" t="s">
        <v>251</v>
      </c>
      <c r="H93" s="154" t="s">
        <v>156</v>
      </c>
      <c r="L93" s="278"/>
      <c r="M93" s="278"/>
    </row>
    <row r="94" spans="1:13" ht="15" customHeight="1" x14ac:dyDescent="0.25">
      <c r="A94" s="1650"/>
      <c r="B94" s="1653"/>
      <c r="C94" s="168">
        <v>90</v>
      </c>
      <c r="D94" s="327">
        <v>42272</v>
      </c>
      <c r="E94" s="328">
        <v>14</v>
      </c>
      <c r="F94" s="77" t="s">
        <v>147</v>
      </c>
      <c r="G94" s="78" t="s">
        <v>251</v>
      </c>
      <c r="H94" s="154" t="s">
        <v>156</v>
      </c>
      <c r="L94" s="278"/>
      <c r="M94" s="278"/>
    </row>
    <row r="95" spans="1:13" ht="15" customHeight="1" x14ac:dyDescent="0.25">
      <c r="A95" s="1650"/>
      <c r="B95" s="1653"/>
      <c r="C95" s="168">
        <v>91</v>
      </c>
      <c r="D95" s="327">
        <v>42294</v>
      </c>
      <c r="E95" s="328">
        <v>11</v>
      </c>
      <c r="F95" s="77" t="s">
        <v>147</v>
      </c>
      <c r="G95" s="78" t="s">
        <v>149</v>
      </c>
      <c r="H95" s="155" t="s">
        <v>233</v>
      </c>
      <c r="L95" s="278"/>
      <c r="M95" s="278"/>
    </row>
    <row r="96" spans="1:13" ht="15" customHeight="1" x14ac:dyDescent="0.25">
      <c r="A96" s="1650"/>
      <c r="B96" s="1653"/>
      <c r="C96" s="168">
        <v>92</v>
      </c>
      <c r="D96" s="327">
        <v>42307</v>
      </c>
      <c r="E96" s="328">
        <v>15</v>
      </c>
      <c r="F96" s="77" t="s">
        <v>249</v>
      </c>
      <c r="G96" s="78" t="s">
        <v>218</v>
      </c>
      <c r="H96" s="154" t="s">
        <v>156</v>
      </c>
      <c r="L96" s="278"/>
      <c r="M96" s="278"/>
    </row>
    <row r="97" spans="1:13" ht="15" customHeight="1" x14ac:dyDescent="0.25">
      <c r="A97" s="1650"/>
      <c r="B97" s="1653"/>
      <c r="C97" s="168">
        <v>93</v>
      </c>
      <c r="D97" s="327">
        <v>42328</v>
      </c>
      <c r="E97" s="328">
        <v>16</v>
      </c>
      <c r="F97" s="77" t="s">
        <v>149</v>
      </c>
      <c r="G97" s="78" t="s">
        <v>264</v>
      </c>
      <c r="H97" s="154" t="s">
        <v>154</v>
      </c>
      <c r="L97" s="278"/>
      <c r="M97" s="278"/>
    </row>
    <row r="98" spans="1:13" ht="15" customHeight="1" x14ac:dyDescent="0.25">
      <c r="A98" s="1650"/>
      <c r="B98" s="1653"/>
      <c r="C98" s="168">
        <v>94</v>
      </c>
      <c r="D98" s="327">
        <v>42356</v>
      </c>
      <c r="E98" s="328">
        <v>18</v>
      </c>
      <c r="F98" s="77" t="s">
        <v>218</v>
      </c>
      <c r="G98" s="78" t="s">
        <v>156</v>
      </c>
      <c r="H98" s="155" t="s">
        <v>227</v>
      </c>
      <c r="L98" s="278"/>
      <c r="M98" s="278"/>
    </row>
    <row r="99" spans="1:13" ht="15" customHeight="1" x14ac:dyDescent="0.25">
      <c r="A99" s="1650"/>
      <c r="B99" s="1653"/>
      <c r="C99" s="168">
        <v>95</v>
      </c>
      <c r="D99" s="327">
        <v>42367</v>
      </c>
      <c r="E99" s="328">
        <v>18</v>
      </c>
      <c r="F99" s="77" t="s">
        <v>217</v>
      </c>
      <c r="G99" s="78" t="s">
        <v>219</v>
      </c>
      <c r="H99" s="154" t="s">
        <v>156</v>
      </c>
      <c r="L99" s="278"/>
      <c r="M99" s="278"/>
    </row>
    <row r="100" spans="1:13" ht="15" customHeight="1" x14ac:dyDescent="0.25">
      <c r="A100" s="1650"/>
      <c r="B100" s="1653"/>
      <c r="C100" s="168">
        <v>96</v>
      </c>
      <c r="D100" s="327">
        <v>42391</v>
      </c>
      <c r="E100" s="328">
        <v>15</v>
      </c>
      <c r="F100" s="77" t="s">
        <v>219</v>
      </c>
      <c r="G100" s="79" t="s">
        <v>203</v>
      </c>
      <c r="H100" s="155" t="s">
        <v>50</v>
      </c>
      <c r="L100" s="278"/>
      <c r="M100" s="278"/>
    </row>
    <row r="101" spans="1:13" ht="15" customHeight="1" x14ac:dyDescent="0.25">
      <c r="A101" s="1651"/>
      <c r="B101" s="1654"/>
      <c r="C101" s="168">
        <v>97</v>
      </c>
      <c r="D101" s="327"/>
      <c r="E101" s="328"/>
      <c r="F101" s="77"/>
      <c r="G101" s="78"/>
      <c r="H101" s="154"/>
      <c r="L101" s="278"/>
      <c r="M101" s="278"/>
    </row>
    <row r="102" spans="1:13" ht="15" customHeight="1" x14ac:dyDescent="0.25"/>
    <row r="103" spans="1:13" ht="15" customHeight="1" x14ac:dyDescent="0.25"/>
  </sheetData>
  <sheetProtection algorithmName="SHA-512" hashValue="LLcAsSlv3fHr+ggEW5aY6gTjfpydZA2Pc6PeAmCi8Ee4OVqSye2EXiHQ/f4iv57i8q1GDHOdGafbaRz4ChYgBA==" saltValue="CceNajMrA4O67exCPhJlkA==" spinCount="100000" sheet="1" objects="1" scenarios="1"/>
  <sortState ref="J5:L36">
    <sortCondition ref="J5:J36"/>
  </sortState>
  <mergeCells count="33">
    <mergeCell ref="A80:A92"/>
    <mergeCell ref="B80:B92"/>
    <mergeCell ref="A93:A101"/>
    <mergeCell ref="B93:B101"/>
    <mergeCell ref="A45:A54"/>
    <mergeCell ref="A55:A67"/>
    <mergeCell ref="A68:A79"/>
    <mergeCell ref="B55:B67"/>
    <mergeCell ref="B68:B79"/>
    <mergeCell ref="B45:B54"/>
    <mergeCell ref="A1:U1"/>
    <mergeCell ref="A3:A4"/>
    <mergeCell ref="A5:A7"/>
    <mergeCell ref="A8:A15"/>
    <mergeCell ref="A16:A23"/>
    <mergeCell ref="S3:U3"/>
    <mergeCell ref="Q3:Q4"/>
    <mergeCell ref="R3:R4"/>
    <mergeCell ref="A24:A33"/>
    <mergeCell ref="A34:A44"/>
    <mergeCell ref="E3:E4"/>
    <mergeCell ref="P3:P4"/>
    <mergeCell ref="K3:O3"/>
    <mergeCell ref="G3:H3"/>
    <mergeCell ref="B8:B15"/>
    <mergeCell ref="B16:B23"/>
    <mergeCell ref="B24:B33"/>
    <mergeCell ref="B34:B44"/>
    <mergeCell ref="F3:F4"/>
    <mergeCell ref="D3:D4"/>
    <mergeCell ref="B3:B4"/>
    <mergeCell ref="B5:B7"/>
    <mergeCell ref="C3:C4"/>
  </mergeCells>
  <conditionalFormatting sqref="J5:U38">
    <cfRule type="expression" dxfId="161" priority="1">
      <formula>$K5&gt;=5</formula>
    </cfRule>
    <cfRule type="expression" dxfId="160" priority="2">
      <formula>$K5&gt;=3</formula>
    </cfRule>
    <cfRule type="expression" dxfId="159" priority="3">
      <formula>$K5&gt;=1</formula>
    </cfRule>
  </conditionalFormatting>
  <pageMargins left="0.7" right="0.7" top="0.75" bottom="0.75" header="0.3" footer="0.3"/>
  <pageSetup paperSize="9" scale="32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B167"/>
  <sheetViews>
    <sheetView zoomScaleNormal="100" workbookViewId="0">
      <pane xSplit="26" ySplit="6" topLeftCell="CF7" activePane="bottomRight" state="frozen"/>
      <selection activeCell="A2" sqref="A2"/>
      <selection pane="topRight" activeCell="V2" sqref="V2"/>
      <selection pane="bottomLeft" activeCell="A6" sqref="A6"/>
      <selection pane="bottomRight" activeCell="J155" sqref="J155"/>
    </sheetView>
  </sheetViews>
  <sheetFormatPr baseColWidth="10" defaultColWidth="11.42578125" defaultRowHeight="15" x14ac:dyDescent="0.25"/>
  <cols>
    <col min="1" max="1" width="2.5703125" style="886" customWidth="1"/>
    <col min="2" max="2" width="18" style="175" bestFit="1" customWidth="1"/>
    <col min="3" max="3" width="3" style="299" bestFit="1" customWidth="1"/>
    <col min="4" max="4" width="6" style="238" customWidth="1"/>
    <col min="5" max="5" width="6.5703125" style="915" bestFit="1" customWidth="1"/>
    <col min="6" max="6" width="6.5703125" style="914" bestFit="1" customWidth="1"/>
    <col min="7" max="7" width="3.28515625" style="241" bestFit="1" customWidth="1"/>
    <col min="8" max="8" width="6" style="242" customWidth="1"/>
    <col min="9" max="9" width="7.28515625" style="860" bestFit="1" customWidth="1"/>
    <col min="10" max="10" width="7.28515625" style="861" bestFit="1" customWidth="1"/>
    <col min="11" max="11" width="9.42578125" style="861" bestFit="1" customWidth="1"/>
    <col min="12" max="12" width="3.28515625" style="249" customWidth="1"/>
    <col min="13" max="13" width="6" style="250" bestFit="1" customWidth="1"/>
    <col min="14" max="14" width="3.28515625" style="245" customWidth="1"/>
    <col min="15" max="15" width="6" style="1437" bestFit="1" customWidth="1"/>
    <col min="16" max="16" width="3.28515625" style="251" bestFit="1" customWidth="1"/>
    <col min="17" max="17" width="6" style="242" bestFit="1" customWidth="1"/>
    <col min="18" max="18" width="3.28515625" style="262" customWidth="1"/>
    <col min="19" max="19" width="6" style="262" bestFit="1" customWidth="1"/>
    <col min="20" max="20" width="3.28515625" style="256" bestFit="1" customWidth="1"/>
    <col min="21" max="21" width="6" style="258" bestFit="1" customWidth="1"/>
    <col min="22" max="22" width="3.28515625" style="264" bestFit="1" customWidth="1"/>
    <col min="23" max="23" width="6" style="264" bestFit="1" customWidth="1"/>
    <col min="24" max="24" width="4.5703125" style="875" bestFit="1" customWidth="1"/>
    <col min="25" max="25" width="4.5703125" style="876" bestFit="1" customWidth="1"/>
    <col min="26" max="26" width="6.5703125" style="882" bestFit="1" customWidth="1"/>
    <col min="27" max="29" width="3" style="265" bestFit="1" customWidth="1"/>
    <col min="30" max="34" width="3" style="266" bestFit="1" customWidth="1"/>
    <col min="35" max="35" width="3" style="267" bestFit="1" customWidth="1"/>
    <col min="36" max="37" width="3" style="268" bestFit="1" customWidth="1"/>
    <col min="38" max="45" width="3" style="273" bestFit="1" customWidth="1"/>
    <col min="46" max="55" width="3" style="274" bestFit="1" customWidth="1"/>
    <col min="56" max="66" width="3" style="275" bestFit="1" customWidth="1"/>
    <col min="67" max="76" width="3" style="276" bestFit="1" customWidth="1"/>
    <col min="77" max="89" width="3" style="269" bestFit="1" customWidth="1"/>
    <col min="90" max="101" width="3" style="277" bestFit="1" customWidth="1"/>
    <col min="102" max="104" width="3" style="268" bestFit="1" customWidth="1"/>
    <col min="105" max="114" width="3" style="268" customWidth="1"/>
    <col min="115" max="123" width="3" style="273" customWidth="1"/>
    <col min="124" max="125" width="11.42578125" style="1166"/>
    <col min="126" max="184" width="11.42578125" style="1269"/>
    <col min="185" max="16384" width="11.42578125" style="1"/>
  </cols>
  <sheetData>
    <row r="1" spans="1:174" s="1435" customFormat="1" ht="33.75" customHeight="1" x14ac:dyDescent="0.25">
      <c r="A1" s="883"/>
      <c r="B1" s="270"/>
      <c r="C1" s="1714" t="s">
        <v>306</v>
      </c>
      <c r="D1" s="1714"/>
      <c r="E1" s="1714"/>
      <c r="F1" s="1714"/>
      <c r="G1" s="1714"/>
      <c r="H1" s="1714"/>
      <c r="I1" s="1714"/>
      <c r="J1" s="1714"/>
      <c r="K1" s="1714"/>
      <c r="L1" s="1714"/>
      <c r="M1" s="1714"/>
      <c r="N1" s="1714"/>
      <c r="O1" s="1714"/>
      <c r="P1" s="1714"/>
      <c r="Q1" s="1714"/>
      <c r="R1" s="1714"/>
      <c r="S1" s="1714"/>
      <c r="T1" s="1714"/>
      <c r="U1" s="1714"/>
      <c r="V1" s="1714"/>
      <c r="W1" s="1714"/>
      <c r="X1" s="1714"/>
      <c r="Y1" s="1714"/>
      <c r="Z1" s="1714"/>
      <c r="AA1" s="1715">
        <v>1</v>
      </c>
      <c r="AB1" s="1694"/>
      <c r="AC1" s="1694"/>
      <c r="AD1" s="1716">
        <v>2</v>
      </c>
      <c r="AE1" s="1716"/>
      <c r="AF1" s="1716"/>
      <c r="AG1" s="1716"/>
      <c r="AH1" s="1716"/>
      <c r="AI1" s="1716"/>
      <c r="AJ1" s="1716"/>
      <c r="AK1" s="1716"/>
      <c r="AL1" s="1717">
        <v>3</v>
      </c>
      <c r="AM1" s="1717"/>
      <c r="AN1" s="1717"/>
      <c r="AO1" s="1717"/>
      <c r="AP1" s="1717"/>
      <c r="AQ1" s="1717"/>
      <c r="AR1" s="1717"/>
      <c r="AS1" s="1717"/>
      <c r="AT1" s="1718">
        <v>4</v>
      </c>
      <c r="AU1" s="1718"/>
      <c r="AV1" s="1718"/>
      <c r="AW1" s="1718"/>
      <c r="AX1" s="1718"/>
      <c r="AY1" s="1718"/>
      <c r="AZ1" s="1718"/>
      <c r="BA1" s="1718"/>
      <c r="BB1" s="1718"/>
      <c r="BC1" s="1718"/>
      <c r="BD1" s="1719">
        <v>5</v>
      </c>
      <c r="BE1" s="1719"/>
      <c r="BF1" s="1719"/>
      <c r="BG1" s="1719"/>
      <c r="BH1" s="1719"/>
      <c r="BI1" s="1719"/>
      <c r="BJ1" s="1719"/>
      <c r="BK1" s="1719"/>
      <c r="BL1" s="1719"/>
      <c r="BM1" s="1719"/>
      <c r="BN1" s="1719"/>
      <c r="BO1" s="1692">
        <v>6</v>
      </c>
      <c r="BP1" s="1692"/>
      <c r="BQ1" s="1692"/>
      <c r="BR1" s="1692"/>
      <c r="BS1" s="1692"/>
      <c r="BT1" s="1692"/>
      <c r="BU1" s="1692"/>
      <c r="BV1" s="1692"/>
      <c r="BW1" s="1692"/>
      <c r="BX1" s="1692"/>
      <c r="BY1" s="1693">
        <v>7</v>
      </c>
      <c r="BZ1" s="1693"/>
      <c r="CA1" s="1693"/>
      <c r="CB1" s="1693"/>
      <c r="CC1" s="1693"/>
      <c r="CD1" s="1693"/>
      <c r="CE1" s="1693"/>
      <c r="CF1" s="1693"/>
      <c r="CG1" s="1693"/>
      <c r="CH1" s="1693"/>
      <c r="CI1" s="1693"/>
      <c r="CJ1" s="1693"/>
      <c r="CK1" s="1693"/>
      <c r="CL1" s="1694">
        <v>8</v>
      </c>
      <c r="CM1" s="1694"/>
      <c r="CN1" s="1694"/>
      <c r="CO1" s="1694"/>
      <c r="CP1" s="1694"/>
      <c r="CQ1" s="1694"/>
      <c r="CR1" s="1694"/>
      <c r="CS1" s="1694"/>
      <c r="CT1" s="1694"/>
      <c r="CU1" s="1694"/>
      <c r="CV1" s="1694"/>
      <c r="CW1" s="1694"/>
      <c r="CX1" s="1695">
        <v>9</v>
      </c>
      <c r="CY1" s="1696"/>
      <c r="CZ1" s="1696"/>
      <c r="DA1" s="1696"/>
      <c r="DB1" s="1696"/>
      <c r="DC1" s="1696"/>
      <c r="DD1" s="1696"/>
      <c r="DE1" s="1696"/>
      <c r="DF1" s="1696"/>
      <c r="DG1" s="1696"/>
      <c r="DH1" s="1696"/>
      <c r="DI1" s="1696"/>
      <c r="DJ1" s="1697"/>
      <c r="DK1" s="1698">
        <v>10</v>
      </c>
      <c r="DL1" s="1699"/>
      <c r="DM1" s="1699"/>
      <c r="DN1" s="1699"/>
      <c r="DO1" s="1699"/>
      <c r="DP1" s="1699"/>
      <c r="DQ1" s="1699"/>
      <c r="DR1" s="1699"/>
      <c r="DS1" s="1699"/>
      <c r="DT1" s="1343"/>
      <c r="DU1" s="1436"/>
      <c r="DV1" s="1436"/>
      <c r="DW1" s="1436"/>
      <c r="DX1" s="1436"/>
      <c r="DY1" s="1436"/>
      <c r="DZ1" s="1436"/>
      <c r="EA1" s="1436"/>
      <c r="EB1" s="1436"/>
      <c r="EC1" s="1436"/>
      <c r="ED1" s="1436"/>
      <c r="EE1" s="1436"/>
      <c r="EF1" s="1436"/>
      <c r="EG1" s="1436"/>
      <c r="EH1" s="1436"/>
      <c r="EI1" s="1436"/>
      <c r="EJ1" s="1436"/>
      <c r="EK1" s="1436"/>
      <c r="EL1" s="1436"/>
      <c r="EM1" s="1436"/>
      <c r="EN1" s="1436"/>
      <c r="EO1" s="1436"/>
      <c r="EP1" s="1436"/>
      <c r="EQ1" s="1436"/>
      <c r="ER1" s="1436"/>
      <c r="ES1" s="1436"/>
      <c r="ET1" s="1436"/>
      <c r="EU1" s="1436"/>
      <c r="EV1" s="1436"/>
      <c r="EW1" s="1436"/>
      <c r="EX1" s="1436"/>
      <c r="EY1" s="1436"/>
      <c r="EZ1" s="1436"/>
      <c r="FA1" s="1436"/>
      <c r="FB1" s="1436"/>
      <c r="FC1" s="1436"/>
      <c r="FD1" s="1436"/>
      <c r="FE1" s="1436"/>
      <c r="FF1" s="1436"/>
      <c r="FG1" s="1436"/>
      <c r="FH1" s="1436"/>
      <c r="FI1" s="1436"/>
      <c r="FJ1" s="1436"/>
      <c r="FK1" s="1436"/>
      <c r="FL1" s="1436"/>
      <c r="FM1" s="1436"/>
      <c r="FN1" s="1436"/>
      <c r="FO1" s="1436"/>
      <c r="FP1" s="1436"/>
      <c r="FQ1" s="1436"/>
      <c r="FR1" s="1436"/>
    </row>
    <row r="2" spans="1:174" s="961" customFormat="1" ht="16.5" customHeight="1" x14ac:dyDescent="0.25">
      <c r="A2" s="951"/>
      <c r="B2" s="952"/>
      <c r="C2" s="1714"/>
      <c r="D2" s="1714"/>
      <c r="E2" s="1714"/>
      <c r="F2" s="1714"/>
      <c r="G2" s="1714"/>
      <c r="H2" s="1714"/>
      <c r="I2" s="1714"/>
      <c r="J2" s="1714"/>
      <c r="K2" s="1714"/>
      <c r="L2" s="1714"/>
      <c r="M2" s="1714"/>
      <c r="N2" s="1714"/>
      <c r="O2" s="1714"/>
      <c r="P2" s="1714"/>
      <c r="Q2" s="1714"/>
      <c r="R2" s="1714"/>
      <c r="S2" s="1714"/>
      <c r="T2" s="1714"/>
      <c r="U2" s="1714"/>
      <c r="V2" s="1714"/>
      <c r="W2" s="1714"/>
      <c r="X2" s="1714"/>
      <c r="Y2" s="1714"/>
      <c r="Z2" s="1714"/>
      <c r="AA2" s="953">
        <v>1</v>
      </c>
      <c r="AB2" s="953">
        <v>2</v>
      </c>
      <c r="AC2" s="953">
        <v>3</v>
      </c>
      <c r="AD2" s="954">
        <v>4</v>
      </c>
      <c r="AE2" s="954">
        <v>5</v>
      </c>
      <c r="AF2" s="954">
        <v>6</v>
      </c>
      <c r="AG2" s="954">
        <v>7</v>
      </c>
      <c r="AH2" s="954">
        <v>8</v>
      </c>
      <c r="AI2" s="954">
        <v>9</v>
      </c>
      <c r="AJ2" s="954">
        <v>10</v>
      </c>
      <c r="AK2" s="954">
        <v>11</v>
      </c>
      <c r="AL2" s="955">
        <v>12</v>
      </c>
      <c r="AM2" s="955">
        <v>13</v>
      </c>
      <c r="AN2" s="955">
        <v>14</v>
      </c>
      <c r="AO2" s="955">
        <v>15</v>
      </c>
      <c r="AP2" s="955">
        <v>16</v>
      </c>
      <c r="AQ2" s="955">
        <v>17</v>
      </c>
      <c r="AR2" s="955">
        <v>18</v>
      </c>
      <c r="AS2" s="955">
        <v>19</v>
      </c>
      <c r="AT2" s="956">
        <v>20</v>
      </c>
      <c r="AU2" s="956">
        <v>21</v>
      </c>
      <c r="AV2" s="956">
        <v>22</v>
      </c>
      <c r="AW2" s="956">
        <v>23</v>
      </c>
      <c r="AX2" s="956">
        <v>24</v>
      </c>
      <c r="AY2" s="956">
        <v>25</v>
      </c>
      <c r="AZ2" s="956">
        <v>26</v>
      </c>
      <c r="BA2" s="956">
        <v>27</v>
      </c>
      <c r="BB2" s="956">
        <v>28</v>
      </c>
      <c r="BC2" s="956">
        <v>29</v>
      </c>
      <c r="BD2" s="957">
        <v>30</v>
      </c>
      <c r="BE2" s="957">
        <v>31</v>
      </c>
      <c r="BF2" s="957">
        <v>32</v>
      </c>
      <c r="BG2" s="957">
        <v>33</v>
      </c>
      <c r="BH2" s="957">
        <v>34</v>
      </c>
      <c r="BI2" s="957">
        <v>35</v>
      </c>
      <c r="BJ2" s="957">
        <v>36</v>
      </c>
      <c r="BK2" s="957">
        <v>37</v>
      </c>
      <c r="BL2" s="957">
        <v>38</v>
      </c>
      <c r="BM2" s="957">
        <v>39</v>
      </c>
      <c r="BN2" s="957">
        <v>40</v>
      </c>
      <c r="BO2" s="958">
        <v>41</v>
      </c>
      <c r="BP2" s="958">
        <v>42</v>
      </c>
      <c r="BQ2" s="958">
        <v>43</v>
      </c>
      <c r="BR2" s="958">
        <v>44</v>
      </c>
      <c r="BS2" s="958">
        <v>45</v>
      </c>
      <c r="BT2" s="958">
        <v>46</v>
      </c>
      <c r="BU2" s="958">
        <v>47</v>
      </c>
      <c r="BV2" s="958">
        <v>48</v>
      </c>
      <c r="BW2" s="958">
        <v>49</v>
      </c>
      <c r="BX2" s="958">
        <v>50</v>
      </c>
      <c r="BY2" s="959">
        <v>51</v>
      </c>
      <c r="BZ2" s="959">
        <v>52</v>
      </c>
      <c r="CA2" s="959">
        <v>53</v>
      </c>
      <c r="CB2" s="959">
        <v>54</v>
      </c>
      <c r="CC2" s="959">
        <v>55</v>
      </c>
      <c r="CD2" s="959">
        <v>56</v>
      </c>
      <c r="CE2" s="959">
        <v>57</v>
      </c>
      <c r="CF2" s="959">
        <v>58</v>
      </c>
      <c r="CG2" s="959">
        <v>59</v>
      </c>
      <c r="CH2" s="959">
        <v>60</v>
      </c>
      <c r="CI2" s="959">
        <v>61</v>
      </c>
      <c r="CJ2" s="959">
        <v>62</v>
      </c>
      <c r="CK2" s="959">
        <v>63</v>
      </c>
      <c r="CL2" s="953">
        <v>64</v>
      </c>
      <c r="CM2" s="953">
        <v>65</v>
      </c>
      <c r="CN2" s="953">
        <v>66</v>
      </c>
      <c r="CO2" s="953">
        <v>67</v>
      </c>
      <c r="CP2" s="953">
        <v>68</v>
      </c>
      <c r="CQ2" s="953">
        <v>69</v>
      </c>
      <c r="CR2" s="953">
        <v>70</v>
      </c>
      <c r="CS2" s="953">
        <v>71</v>
      </c>
      <c r="CT2" s="953">
        <v>72</v>
      </c>
      <c r="CU2" s="953">
        <v>73</v>
      </c>
      <c r="CV2" s="953">
        <v>74</v>
      </c>
      <c r="CW2" s="953">
        <v>75</v>
      </c>
      <c r="CX2" s="954">
        <v>76</v>
      </c>
      <c r="CY2" s="954">
        <v>77</v>
      </c>
      <c r="CZ2" s="954">
        <v>78</v>
      </c>
      <c r="DA2" s="954">
        <v>79</v>
      </c>
      <c r="DB2" s="954">
        <v>80</v>
      </c>
      <c r="DC2" s="954">
        <v>81</v>
      </c>
      <c r="DD2" s="954">
        <v>82</v>
      </c>
      <c r="DE2" s="954">
        <v>83</v>
      </c>
      <c r="DF2" s="954">
        <v>84</v>
      </c>
      <c r="DG2" s="954">
        <v>85</v>
      </c>
      <c r="DH2" s="954">
        <v>86</v>
      </c>
      <c r="DI2" s="954">
        <v>87</v>
      </c>
      <c r="DJ2" s="954">
        <v>88</v>
      </c>
      <c r="DK2" s="960">
        <v>89</v>
      </c>
      <c r="DL2" s="960">
        <v>90</v>
      </c>
      <c r="DM2" s="960">
        <v>91</v>
      </c>
      <c r="DN2" s="960">
        <v>92</v>
      </c>
      <c r="DO2" s="960">
        <v>93</v>
      </c>
      <c r="DP2" s="960">
        <v>94</v>
      </c>
      <c r="DQ2" s="960">
        <v>95</v>
      </c>
      <c r="DR2" s="960">
        <v>96</v>
      </c>
      <c r="DS2" s="1342">
        <v>97</v>
      </c>
      <c r="DT2" s="1344"/>
      <c r="DU2" s="1348"/>
      <c r="DV2" s="1348"/>
      <c r="DW2" s="1348"/>
      <c r="DX2" s="1348"/>
      <c r="DY2" s="1348"/>
      <c r="DZ2" s="1348"/>
      <c r="EA2" s="1348"/>
      <c r="EB2" s="1348"/>
      <c r="EC2" s="1348"/>
      <c r="ED2" s="1348"/>
      <c r="EE2" s="1348"/>
      <c r="EF2" s="1348"/>
      <c r="EG2" s="1348"/>
      <c r="EH2" s="1348"/>
      <c r="EI2" s="1348"/>
      <c r="EJ2" s="1348"/>
      <c r="EK2" s="1348"/>
      <c r="EL2" s="1348"/>
      <c r="EM2" s="1348"/>
      <c r="EN2" s="1348"/>
      <c r="EO2" s="1348"/>
      <c r="EP2" s="1348"/>
      <c r="EQ2" s="1348"/>
      <c r="ER2" s="1348"/>
      <c r="ES2" s="1348"/>
      <c r="ET2" s="1348"/>
      <c r="EU2" s="1348"/>
      <c r="EV2" s="1348"/>
      <c r="EW2" s="1348"/>
      <c r="EX2" s="1348"/>
      <c r="EY2" s="1348"/>
      <c r="EZ2" s="1348"/>
      <c r="FA2" s="1348"/>
      <c r="FB2" s="1348"/>
      <c r="FC2" s="1348"/>
      <c r="FD2" s="1348"/>
      <c r="FE2" s="1348"/>
      <c r="FF2" s="1348"/>
      <c r="FG2" s="1348"/>
      <c r="FH2" s="1348"/>
      <c r="FI2" s="1348"/>
      <c r="FJ2" s="1348"/>
      <c r="FK2" s="1348"/>
      <c r="FL2" s="1348"/>
      <c r="FM2" s="1348"/>
      <c r="FN2" s="1348"/>
      <c r="FO2" s="1348"/>
      <c r="FP2" s="1348"/>
      <c r="FQ2" s="1348"/>
      <c r="FR2" s="1348"/>
    </row>
    <row r="3" spans="1:174" s="183" customFormat="1" ht="144.75" x14ac:dyDescent="0.25">
      <c r="A3" s="884"/>
      <c r="B3" s="271"/>
      <c r="C3" s="904" t="s">
        <v>343</v>
      </c>
      <c r="D3" s="905" t="s">
        <v>289</v>
      </c>
      <c r="E3" s="906" t="s">
        <v>341</v>
      </c>
      <c r="F3" s="907" t="s">
        <v>340</v>
      </c>
      <c r="G3" s="239" t="s">
        <v>342</v>
      </c>
      <c r="H3" s="901" t="s">
        <v>290</v>
      </c>
      <c r="I3" s="902" t="s">
        <v>335</v>
      </c>
      <c r="J3" s="903" t="s">
        <v>336</v>
      </c>
      <c r="K3" s="903" t="s">
        <v>337</v>
      </c>
      <c r="L3" s="247" t="s">
        <v>270</v>
      </c>
      <c r="M3" s="908" t="s">
        <v>294</v>
      </c>
      <c r="N3" s="252" t="s">
        <v>271</v>
      </c>
      <c r="O3" s="909" t="s">
        <v>295</v>
      </c>
      <c r="P3" s="239" t="s">
        <v>296</v>
      </c>
      <c r="Q3" s="910" t="s">
        <v>274</v>
      </c>
      <c r="R3" s="260" t="s">
        <v>297</v>
      </c>
      <c r="S3" s="911" t="s">
        <v>293</v>
      </c>
      <c r="T3" s="254" t="s">
        <v>298</v>
      </c>
      <c r="U3" s="912" t="s">
        <v>292</v>
      </c>
      <c r="V3" s="236" t="s">
        <v>288</v>
      </c>
      <c r="W3" s="913" t="s">
        <v>291</v>
      </c>
      <c r="X3" s="869" t="s">
        <v>304</v>
      </c>
      <c r="Y3" s="869" t="s">
        <v>305</v>
      </c>
      <c r="Z3" s="877" t="s">
        <v>317</v>
      </c>
      <c r="AA3" s="185">
        <v>39227</v>
      </c>
      <c r="AB3" s="186">
        <v>39263</v>
      </c>
      <c r="AC3" s="186">
        <v>39308</v>
      </c>
      <c r="AD3" s="187">
        <v>39354</v>
      </c>
      <c r="AE3" s="187">
        <v>39389</v>
      </c>
      <c r="AF3" s="187">
        <v>39410</v>
      </c>
      <c r="AG3" s="187">
        <v>39445</v>
      </c>
      <c r="AH3" s="187">
        <v>39480</v>
      </c>
      <c r="AI3" s="187">
        <v>39536</v>
      </c>
      <c r="AJ3" s="187">
        <v>39564</v>
      </c>
      <c r="AK3" s="187">
        <v>39599</v>
      </c>
      <c r="AL3" s="188">
        <v>39718</v>
      </c>
      <c r="AM3" s="188">
        <v>39745</v>
      </c>
      <c r="AN3" s="188">
        <v>39781</v>
      </c>
      <c r="AO3" s="188">
        <v>39809</v>
      </c>
      <c r="AP3" s="188">
        <v>39879</v>
      </c>
      <c r="AQ3" s="188">
        <v>39913</v>
      </c>
      <c r="AR3" s="188">
        <v>39934</v>
      </c>
      <c r="AS3" s="188">
        <v>39963</v>
      </c>
      <c r="AT3" s="189">
        <v>40053</v>
      </c>
      <c r="AU3" s="190">
        <v>40082</v>
      </c>
      <c r="AV3" s="190">
        <v>40138</v>
      </c>
      <c r="AW3" s="190">
        <v>40145</v>
      </c>
      <c r="AX3" s="190">
        <v>40166</v>
      </c>
      <c r="AY3" s="190">
        <v>40215</v>
      </c>
      <c r="AZ3" s="190">
        <v>40222</v>
      </c>
      <c r="BA3" s="190">
        <v>40243</v>
      </c>
      <c r="BB3" s="190">
        <v>40271</v>
      </c>
      <c r="BC3" s="190">
        <v>40327</v>
      </c>
      <c r="BD3" s="191">
        <v>40424</v>
      </c>
      <c r="BE3" s="191">
        <v>40466</v>
      </c>
      <c r="BF3" s="191">
        <v>40480</v>
      </c>
      <c r="BG3" s="191">
        <v>40522</v>
      </c>
      <c r="BH3" s="191">
        <v>40571</v>
      </c>
      <c r="BI3" s="191">
        <v>40606</v>
      </c>
      <c r="BJ3" s="191">
        <v>40620</v>
      </c>
      <c r="BK3" s="191">
        <v>40634</v>
      </c>
      <c r="BL3" s="191">
        <v>40663</v>
      </c>
      <c r="BM3" s="191">
        <v>40695</v>
      </c>
      <c r="BN3" s="191">
        <v>40697</v>
      </c>
      <c r="BO3" s="192">
        <v>40782</v>
      </c>
      <c r="BP3" s="192">
        <v>40809</v>
      </c>
      <c r="BQ3" s="192">
        <v>40844</v>
      </c>
      <c r="BR3" s="192">
        <v>40879</v>
      </c>
      <c r="BS3" s="192">
        <v>40914</v>
      </c>
      <c r="BT3" s="192">
        <v>40942</v>
      </c>
      <c r="BU3" s="192">
        <v>40962</v>
      </c>
      <c r="BV3" s="192">
        <v>40992</v>
      </c>
      <c r="BW3" s="192">
        <v>41033</v>
      </c>
      <c r="BX3" s="192">
        <v>41040</v>
      </c>
      <c r="BY3" s="193">
        <v>41117</v>
      </c>
      <c r="BZ3" s="193">
        <v>41152</v>
      </c>
      <c r="CA3" s="193">
        <v>41180</v>
      </c>
      <c r="CB3" s="193">
        <v>41208</v>
      </c>
      <c r="CC3" s="193">
        <v>41250</v>
      </c>
      <c r="CD3" s="193">
        <v>41271</v>
      </c>
      <c r="CE3" s="193">
        <v>41278</v>
      </c>
      <c r="CF3" s="193">
        <v>41306</v>
      </c>
      <c r="CG3" s="193">
        <v>41334</v>
      </c>
      <c r="CH3" s="193">
        <v>41348</v>
      </c>
      <c r="CI3" s="193">
        <v>41362</v>
      </c>
      <c r="CJ3" s="193">
        <v>41397</v>
      </c>
      <c r="CK3" s="193">
        <v>41432</v>
      </c>
      <c r="CL3" s="194">
        <v>41516</v>
      </c>
      <c r="CM3" s="194">
        <v>41544</v>
      </c>
      <c r="CN3" s="194">
        <v>41558</v>
      </c>
      <c r="CO3" s="194">
        <v>41572</v>
      </c>
      <c r="CP3" s="194">
        <v>41607</v>
      </c>
      <c r="CQ3" s="194">
        <v>41635</v>
      </c>
      <c r="CR3" s="194">
        <v>41670</v>
      </c>
      <c r="CS3" s="194">
        <v>41698</v>
      </c>
      <c r="CT3" s="194">
        <v>41726</v>
      </c>
      <c r="CU3" s="194">
        <v>41754</v>
      </c>
      <c r="CV3" s="194">
        <v>41782</v>
      </c>
      <c r="CW3" s="194">
        <v>41803</v>
      </c>
      <c r="CX3" s="195">
        <v>41880</v>
      </c>
      <c r="CY3" s="195">
        <v>41915</v>
      </c>
      <c r="CZ3" s="195">
        <v>41943</v>
      </c>
      <c r="DA3" s="196">
        <v>41978</v>
      </c>
      <c r="DB3" s="196">
        <v>41992</v>
      </c>
      <c r="DC3" s="196">
        <v>41996</v>
      </c>
      <c r="DD3" s="196">
        <v>42034</v>
      </c>
      <c r="DE3" s="196">
        <v>42062</v>
      </c>
      <c r="DF3" s="196">
        <v>42083</v>
      </c>
      <c r="DG3" s="196">
        <v>42104</v>
      </c>
      <c r="DH3" s="196">
        <v>42125</v>
      </c>
      <c r="DI3" s="196">
        <v>42139</v>
      </c>
      <c r="DJ3" s="196">
        <v>42174</v>
      </c>
      <c r="DK3" s="827">
        <v>42244</v>
      </c>
      <c r="DL3" s="827">
        <v>42272</v>
      </c>
      <c r="DM3" s="827">
        <v>42294</v>
      </c>
      <c r="DN3" s="827">
        <v>42307</v>
      </c>
      <c r="DO3" s="827">
        <v>42328</v>
      </c>
      <c r="DP3" s="827">
        <v>42356</v>
      </c>
      <c r="DQ3" s="1271">
        <v>42367</v>
      </c>
      <c r="DR3" s="1271">
        <v>42391</v>
      </c>
      <c r="DS3" s="1271"/>
      <c r="DT3" s="1345"/>
      <c r="DU3" s="1349"/>
      <c r="DV3" s="1349"/>
      <c r="DW3" s="1349"/>
      <c r="DX3" s="1349"/>
      <c r="DY3" s="1349"/>
      <c r="DZ3" s="1349"/>
      <c r="EA3" s="1349"/>
      <c r="EB3" s="1349"/>
      <c r="EC3" s="1349"/>
      <c r="ED3" s="1349"/>
      <c r="EE3" s="1349"/>
      <c r="EF3" s="1349"/>
      <c r="EG3" s="1349"/>
      <c r="EH3" s="1349"/>
      <c r="EI3" s="1349"/>
      <c r="EJ3" s="1349"/>
      <c r="EK3" s="1349"/>
      <c r="EL3" s="1349"/>
      <c r="EM3" s="1349"/>
      <c r="EN3" s="1349"/>
      <c r="EO3" s="1349"/>
      <c r="EP3" s="1349"/>
      <c r="EQ3" s="1349"/>
      <c r="ER3" s="1349"/>
      <c r="ES3" s="1349"/>
      <c r="ET3" s="1349"/>
      <c r="EU3" s="1349"/>
      <c r="EV3" s="1349"/>
      <c r="EW3" s="1349"/>
      <c r="EX3" s="1349"/>
      <c r="EY3" s="1349"/>
      <c r="EZ3" s="1349"/>
      <c r="FA3" s="1349"/>
      <c r="FB3" s="1349"/>
      <c r="FC3" s="1349"/>
      <c r="FD3" s="1349"/>
      <c r="FE3" s="1349"/>
      <c r="FF3" s="1349"/>
      <c r="FG3" s="1349"/>
      <c r="FH3" s="1349"/>
      <c r="FI3" s="1349"/>
      <c r="FJ3" s="1349"/>
      <c r="FK3" s="1349"/>
      <c r="FL3" s="1349"/>
      <c r="FM3" s="1349"/>
      <c r="FN3" s="1349"/>
      <c r="FO3" s="1349"/>
      <c r="FP3" s="1349"/>
      <c r="FQ3" s="1349"/>
      <c r="FR3" s="1349"/>
    </row>
    <row r="4" spans="1:174" s="344" customFormat="1" ht="12" customHeight="1" x14ac:dyDescent="0.2">
      <c r="A4" s="885"/>
      <c r="B4" s="329"/>
      <c r="C4" s="330"/>
      <c r="D4" s="331"/>
      <c r="E4" s="891"/>
      <c r="F4" s="894"/>
      <c r="G4" s="332"/>
      <c r="H4" s="863"/>
      <c r="I4" s="857"/>
      <c r="J4" s="865"/>
      <c r="K4" s="865"/>
      <c r="L4" s="334"/>
      <c r="M4" s="335"/>
      <c r="N4" s="336"/>
      <c r="O4" s="337"/>
      <c r="P4" s="332"/>
      <c r="Q4" s="333"/>
      <c r="R4" s="338"/>
      <c r="S4" s="339"/>
      <c r="T4" s="340"/>
      <c r="U4" s="341"/>
      <c r="V4" s="342"/>
      <c r="W4" s="343"/>
      <c r="X4" s="870"/>
      <c r="Y4" s="870"/>
      <c r="Z4" s="878"/>
      <c r="AA4" s="1700">
        <f>AVERAGE(AA5:AC5)</f>
        <v>12</v>
      </c>
      <c r="AB4" s="1700"/>
      <c r="AC4" s="1701"/>
      <c r="AD4" s="1702">
        <f>AVERAGE(AD5:AK5)</f>
        <v>13.125</v>
      </c>
      <c r="AE4" s="1703"/>
      <c r="AF4" s="1703"/>
      <c r="AG4" s="1703"/>
      <c r="AH4" s="1703"/>
      <c r="AI4" s="1703"/>
      <c r="AJ4" s="1703"/>
      <c r="AK4" s="1704"/>
      <c r="AL4" s="1705">
        <f>AVERAGE(AL5:AS5)</f>
        <v>11.125</v>
      </c>
      <c r="AM4" s="1706"/>
      <c r="AN4" s="1706"/>
      <c r="AO4" s="1706"/>
      <c r="AP4" s="1706"/>
      <c r="AQ4" s="1706"/>
      <c r="AR4" s="1706"/>
      <c r="AS4" s="1707"/>
      <c r="AT4" s="1708">
        <f>AVERAGE(AT5:BC5)</f>
        <v>10.199999999999999</v>
      </c>
      <c r="AU4" s="1709"/>
      <c r="AV4" s="1709"/>
      <c r="AW4" s="1709"/>
      <c r="AX4" s="1709"/>
      <c r="AY4" s="1709"/>
      <c r="AZ4" s="1709"/>
      <c r="BA4" s="1709"/>
      <c r="BB4" s="1709"/>
      <c r="BC4" s="1710"/>
      <c r="BD4" s="1711">
        <f>AVERAGE(BD5:BN5)</f>
        <v>10.454545454545455</v>
      </c>
      <c r="BE4" s="1712"/>
      <c r="BF4" s="1712"/>
      <c r="BG4" s="1712"/>
      <c r="BH4" s="1712"/>
      <c r="BI4" s="1712"/>
      <c r="BJ4" s="1712"/>
      <c r="BK4" s="1712"/>
      <c r="BL4" s="1712"/>
      <c r="BM4" s="1712"/>
      <c r="BN4" s="1713"/>
      <c r="BO4" s="1675">
        <f>AVERAGE(BO5:BX5)</f>
        <v>10.1</v>
      </c>
      <c r="BP4" s="1676"/>
      <c r="BQ4" s="1676"/>
      <c r="BR4" s="1676"/>
      <c r="BS4" s="1676"/>
      <c r="BT4" s="1676"/>
      <c r="BU4" s="1676"/>
      <c r="BV4" s="1676"/>
      <c r="BW4" s="1676"/>
      <c r="BX4" s="1677"/>
      <c r="BY4" s="1678">
        <f>AVERAGE(BY5:CK5)</f>
        <v>11.153846153846153</v>
      </c>
      <c r="BZ4" s="1679"/>
      <c r="CA4" s="1679"/>
      <c r="CB4" s="1679"/>
      <c r="CC4" s="1679"/>
      <c r="CD4" s="1679"/>
      <c r="CE4" s="1679"/>
      <c r="CF4" s="1679"/>
      <c r="CG4" s="1679"/>
      <c r="CH4" s="1679"/>
      <c r="CI4" s="1679"/>
      <c r="CJ4" s="1679"/>
      <c r="CK4" s="1680"/>
      <c r="CL4" s="1681">
        <f>AVERAGE(CL5:CW5)</f>
        <v>14</v>
      </c>
      <c r="CM4" s="1682"/>
      <c r="CN4" s="1682"/>
      <c r="CO4" s="1682"/>
      <c r="CP4" s="1682"/>
      <c r="CQ4" s="1682"/>
      <c r="CR4" s="1682"/>
      <c r="CS4" s="1682"/>
      <c r="CT4" s="1682"/>
      <c r="CU4" s="1682"/>
      <c r="CV4" s="1682"/>
      <c r="CW4" s="1683"/>
      <c r="CX4" s="1684">
        <f>AVERAGE(CX5:DJ5)</f>
        <v>15.307692307692308</v>
      </c>
      <c r="CY4" s="1685"/>
      <c r="CZ4" s="1685"/>
      <c r="DA4" s="1685"/>
      <c r="DB4" s="1685"/>
      <c r="DC4" s="1685"/>
      <c r="DD4" s="1685"/>
      <c r="DE4" s="1685"/>
      <c r="DF4" s="1685"/>
      <c r="DG4" s="1685"/>
      <c r="DH4" s="1685"/>
      <c r="DI4" s="1685"/>
      <c r="DJ4" s="1686"/>
      <c r="DK4" s="1687">
        <f>AVERAGE(DK5:DS5)</f>
        <v>14.625</v>
      </c>
      <c r="DL4" s="1688"/>
      <c r="DM4" s="1688"/>
      <c r="DN4" s="1688"/>
      <c r="DO4" s="1688"/>
      <c r="DP4" s="1688"/>
      <c r="DQ4" s="1688"/>
      <c r="DR4" s="1688"/>
      <c r="DS4" s="1688"/>
      <c r="DT4" s="1346"/>
      <c r="DU4" s="1350"/>
      <c r="DV4" s="1350"/>
      <c r="DW4" s="1350"/>
      <c r="DX4" s="1350"/>
      <c r="DY4" s="1350"/>
      <c r="DZ4" s="1350"/>
      <c r="EA4" s="1350"/>
      <c r="EB4" s="1350"/>
      <c r="EC4" s="1350"/>
      <c r="ED4" s="1350"/>
      <c r="EE4" s="1350"/>
      <c r="EF4" s="1350"/>
      <c r="EG4" s="1350"/>
      <c r="EH4" s="1350"/>
      <c r="EI4" s="1350"/>
      <c r="EJ4" s="1350"/>
      <c r="EK4" s="1350"/>
      <c r="EL4" s="1350"/>
      <c r="EM4" s="1350"/>
      <c r="EN4" s="1350"/>
      <c r="EO4" s="1350"/>
      <c r="EP4" s="1350"/>
      <c r="EQ4" s="1350"/>
      <c r="ER4" s="1350"/>
      <c r="ES4" s="1350"/>
      <c r="ET4" s="1350"/>
      <c r="EU4" s="1350"/>
      <c r="EV4" s="1350"/>
      <c r="EW4" s="1350"/>
      <c r="EX4" s="1350"/>
      <c r="EY4" s="1350"/>
      <c r="EZ4" s="1350"/>
      <c r="FA4" s="1350"/>
      <c r="FB4" s="1350"/>
      <c r="FC4" s="1350"/>
      <c r="FD4" s="1350"/>
      <c r="FE4" s="1350"/>
      <c r="FF4" s="1350"/>
      <c r="FG4" s="1350"/>
      <c r="FH4" s="1350"/>
      <c r="FI4" s="1350"/>
      <c r="FJ4" s="1350"/>
      <c r="FK4" s="1350"/>
      <c r="FL4" s="1350"/>
      <c r="FM4" s="1350"/>
      <c r="FN4" s="1350"/>
      <c r="FO4" s="1350"/>
      <c r="FP4" s="1350"/>
      <c r="FQ4" s="1350"/>
      <c r="FR4" s="1350"/>
    </row>
    <row r="5" spans="1:174" s="184" customFormat="1" ht="12" x14ac:dyDescent="0.2">
      <c r="A5" s="884"/>
      <c r="B5" s="272"/>
      <c r="C5" s="298">
        <f>COUNTIF(AA5:DS5,"&gt;=0")</f>
        <v>96</v>
      </c>
      <c r="D5" s="285"/>
      <c r="E5" s="892"/>
      <c r="F5" s="895"/>
      <c r="G5" s="286"/>
      <c r="H5" s="864"/>
      <c r="I5" s="858"/>
      <c r="J5" s="866"/>
      <c r="K5" s="866"/>
      <c r="L5" s="288"/>
      <c r="M5" s="289"/>
      <c r="N5" s="290"/>
      <c r="O5" s="291"/>
      <c r="P5" s="286"/>
      <c r="Q5" s="287"/>
      <c r="R5" s="292"/>
      <c r="S5" s="293"/>
      <c r="T5" s="294"/>
      <c r="U5" s="295"/>
      <c r="V5" s="296"/>
      <c r="W5" s="297"/>
      <c r="X5" s="871"/>
      <c r="Y5" s="871"/>
      <c r="Z5" s="879"/>
      <c r="AA5" s="197">
        <f t="shared" ref="AA5:CL5" si="0">COUNTIF(AA7:AA100,"&gt;=0")</f>
        <v>13</v>
      </c>
      <c r="AB5" s="198">
        <f t="shared" si="0"/>
        <v>13</v>
      </c>
      <c r="AC5" s="198">
        <f t="shared" si="0"/>
        <v>10</v>
      </c>
      <c r="AD5" s="199">
        <f t="shared" si="0"/>
        <v>12</v>
      </c>
      <c r="AE5" s="199">
        <f t="shared" si="0"/>
        <v>13</v>
      </c>
      <c r="AF5" s="199">
        <f t="shared" si="0"/>
        <v>13</v>
      </c>
      <c r="AG5" s="199">
        <f t="shared" si="0"/>
        <v>14</v>
      </c>
      <c r="AH5" s="199">
        <f t="shared" si="0"/>
        <v>13</v>
      </c>
      <c r="AI5" s="199">
        <f t="shared" si="0"/>
        <v>14</v>
      </c>
      <c r="AJ5" s="199">
        <f t="shared" si="0"/>
        <v>12</v>
      </c>
      <c r="AK5" s="199">
        <f t="shared" si="0"/>
        <v>14</v>
      </c>
      <c r="AL5" s="200">
        <f t="shared" si="0"/>
        <v>13</v>
      </c>
      <c r="AM5" s="200">
        <f t="shared" si="0"/>
        <v>9</v>
      </c>
      <c r="AN5" s="200">
        <f t="shared" si="0"/>
        <v>9</v>
      </c>
      <c r="AO5" s="200">
        <f t="shared" si="0"/>
        <v>10</v>
      </c>
      <c r="AP5" s="200">
        <f t="shared" si="0"/>
        <v>10</v>
      </c>
      <c r="AQ5" s="200">
        <f t="shared" si="0"/>
        <v>12</v>
      </c>
      <c r="AR5" s="200">
        <f t="shared" si="0"/>
        <v>14</v>
      </c>
      <c r="AS5" s="200">
        <f t="shared" si="0"/>
        <v>12</v>
      </c>
      <c r="AT5" s="201">
        <f t="shared" si="0"/>
        <v>10</v>
      </c>
      <c r="AU5" s="201">
        <f t="shared" si="0"/>
        <v>12</v>
      </c>
      <c r="AV5" s="201">
        <f t="shared" si="0"/>
        <v>10</v>
      </c>
      <c r="AW5" s="201">
        <f t="shared" si="0"/>
        <v>10</v>
      </c>
      <c r="AX5" s="201">
        <f t="shared" si="0"/>
        <v>13</v>
      </c>
      <c r="AY5" s="201">
        <f t="shared" si="0"/>
        <v>12</v>
      </c>
      <c r="AZ5" s="201">
        <f t="shared" si="0"/>
        <v>9</v>
      </c>
      <c r="BA5" s="201">
        <f t="shared" si="0"/>
        <v>9</v>
      </c>
      <c r="BB5" s="201">
        <f t="shared" si="0"/>
        <v>9</v>
      </c>
      <c r="BC5" s="201">
        <f t="shared" si="0"/>
        <v>8</v>
      </c>
      <c r="BD5" s="202">
        <f t="shared" si="0"/>
        <v>8</v>
      </c>
      <c r="BE5" s="202">
        <f t="shared" si="0"/>
        <v>11</v>
      </c>
      <c r="BF5" s="202">
        <f t="shared" si="0"/>
        <v>13</v>
      </c>
      <c r="BG5" s="202">
        <f t="shared" si="0"/>
        <v>14</v>
      </c>
      <c r="BH5" s="202">
        <f t="shared" si="0"/>
        <v>10</v>
      </c>
      <c r="BI5" s="202">
        <f t="shared" si="0"/>
        <v>8</v>
      </c>
      <c r="BJ5" s="202">
        <f t="shared" si="0"/>
        <v>11</v>
      </c>
      <c r="BK5" s="202">
        <f t="shared" si="0"/>
        <v>9</v>
      </c>
      <c r="BL5" s="202">
        <f t="shared" si="0"/>
        <v>10</v>
      </c>
      <c r="BM5" s="202">
        <f t="shared" si="0"/>
        <v>11</v>
      </c>
      <c r="BN5" s="202">
        <f t="shared" si="0"/>
        <v>10</v>
      </c>
      <c r="BO5" s="203">
        <f t="shared" si="0"/>
        <v>10</v>
      </c>
      <c r="BP5" s="203">
        <f t="shared" si="0"/>
        <v>10</v>
      </c>
      <c r="BQ5" s="203">
        <f t="shared" si="0"/>
        <v>10</v>
      </c>
      <c r="BR5" s="203">
        <f t="shared" si="0"/>
        <v>10</v>
      </c>
      <c r="BS5" s="203">
        <f t="shared" si="0"/>
        <v>13</v>
      </c>
      <c r="BT5" s="203">
        <f t="shared" si="0"/>
        <v>11</v>
      </c>
      <c r="BU5" s="203">
        <f t="shared" si="0"/>
        <v>8</v>
      </c>
      <c r="BV5" s="203">
        <f t="shared" si="0"/>
        <v>8</v>
      </c>
      <c r="BW5" s="203">
        <f t="shared" si="0"/>
        <v>7</v>
      </c>
      <c r="BX5" s="203">
        <f t="shared" si="0"/>
        <v>14</v>
      </c>
      <c r="BY5" s="204">
        <f t="shared" si="0"/>
        <v>10</v>
      </c>
      <c r="BZ5" s="204">
        <f t="shared" si="0"/>
        <v>8</v>
      </c>
      <c r="CA5" s="204">
        <f t="shared" si="0"/>
        <v>12</v>
      </c>
      <c r="CB5" s="204">
        <f t="shared" si="0"/>
        <v>8</v>
      </c>
      <c r="CC5" s="204">
        <f t="shared" si="0"/>
        <v>12</v>
      </c>
      <c r="CD5" s="204">
        <f t="shared" si="0"/>
        <v>10</v>
      </c>
      <c r="CE5" s="204">
        <f t="shared" si="0"/>
        <v>10</v>
      </c>
      <c r="CF5" s="204">
        <f t="shared" si="0"/>
        <v>8</v>
      </c>
      <c r="CG5" s="204">
        <f t="shared" si="0"/>
        <v>11</v>
      </c>
      <c r="CH5" s="204">
        <f t="shared" si="0"/>
        <v>11</v>
      </c>
      <c r="CI5" s="204">
        <f t="shared" si="0"/>
        <v>14</v>
      </c>
      <c r="CJ5" s="204">
        <f t="shared" si="0"/>
        <v>17</v>
      </c>
      <c r="CK5" s="204">
        <f t="shared" si="0"/>
        <v>14</v>
      </c>
      <c r="CL5" s="198">
        <f t="shared" si="0"/>
        <v>8</v>
      </c>
      <c r="CM5" s="198">
        <f t="shared" ref="CM5:DB5" si="1">COUNTIF(CM7:CM100,"&gt;=0")</f>
        <v>17</v>
      </c>
      <c r="CN5" s="198">
        <f t="shared" si="1"/>
        <v>14</v>
      </c>
      <c r="CO5" s="198">
        <f t="shared" si="1"/>
        <v>12</v>
      </c>
      <c r="CP5" s="198">
        <f t="shared" si="1"/>
        <v>18</v>
      </c>
      <c r="CQ5" s="198">
        <f t="shared" si="1"/>
        <v>12</v>
      </c>
      <c r="CR5" s="198">
        <f t="shared" si="1"/>
        <v>16</v>
      </c>
      <c r="CS5" s="198">
        <f t="shared" si="1"/>
        <v>13</v>
      </c>
      <c r="CT5" s="198">
        <f t="shared" si="1"/>
        <v>14</v>
      </c>
      <c r="CU5" s="198">
        <f t="shared" si="1"/>
        <v>18</v>
      </c>
      <c r="CV5" s="198">
        <f t="shared" si="1"/>
        <v>9</v>
      </c>
      <c r="CW5" s="198">
        <f t="shared" si="1"/>
        <v>17</v>
      </c>
      <c r="CX5" s="199">
        <f t="shared" si="1"/>
        <v>17</v>
      </c>
      <c r="CY5" s="199">
        <f t="shared" si="1"/>
        <v>15</v>
      </c>
      <c r="CZ5" s="199">
        <f t="shared" si="1"/>
        <v>16</v>
      </c>
      <c r="DA5" s="205">
        <f t="shared" si="1"/>
        <v>16</v>
      </c>
      <c r="DB5" s="205">
        <f t="shared" si="1"/>
        <v>13</v>
      </c>
      <c r="DC5" s="205">
        <f>COUNTIF(DC7:DC100,"&gt;=0")</f>
        <v>17</v>
      </c>
      <c r="DD5" s="205">
        <f t="shared" ref="DD5:DR5" si="2">COUNTIF(DD7:DD100,"&gt;=0")</f>
        <v>16</v>
      </c>
      <c r="DE5" s="205">
        <f t="shared" si="2"/>
        <v>16</v>
      </c>
      <c r="DF5" s="205">
        <f t="shared" si="2"/>
        <v>15</v>
      </c>
      <c r="DG5" s="205">
        <f t="shared" si="2"/>
        <v>18</v>
      </c>
      <c r="DH5" s="205">
        <f t="shared" si="2"/>
        <v>12</v>
      </c>
      <c r="DI5" s="205">
        <f t="shared" si="2"/>
        <v>13</v>
      </c>
      <c r="DJ5" s="205">
        <f t="shared" si="2"/>
        <v>15</v>
      </c>
      <c r="DK5" s="828">
        <f t="shared" si="2"/>
        <v>12</v>
      </c>
      <c r="DL5" s="828">
        <f t="shared" si="2"/>
        <v>14</v>
      </c>
      <c r="DM5" s="828">
        <f t="shared" si="2"/>
        <v>11</v>
      </c>
      <c r="DN5" s="828">
        <f t="shared" si="2"/>
        <v>15</v>
      </c>
      <c r="DO5" s="828">
        <f t="shared" si="2"/>
        <v>14</v>
      </c>
      <c r="DP5" s="828">
        <f t="shared" si="2"/>
        <v>18</v>
      </c>
      <c r="DQ5" s="828">
        <f t="shared" si="2"/>
        <v>18</v>
      </c>
      <c r="DR5" s="828">
        <f t="shared" si="2"/>
        <v>15</v>
      </c>
      <c r="DS5" s="1272"/>
      <c r="DT5" s="1347"/>
      <c r="DU5" s="1351"/>
      <c r="DV5" s="1351"/>
      <c r="DW5" s="1351"/>
      <c r="DX5" s="1351"/>
      <c r="DY5" s="1351"/>
      <c r="DZ5" s="1351"/>
      <c r="EA5" s="1351"/>
      <c r="EB5" s="1351"/>
      <c r="EC5" s="1351"/>
      <c r="ED5" s="1351"/>
      <c r="EE5" s="1351"/>
      <c r="EF5" s="1351"/>
      <c r="EG5" s="1351"/>
      <c r="EH5" s="1351"/>
      <c r="EI5" s="1351"/>
      <c r="EJ5" s="1351"/>
      <c r="EK5" s="1351"/>
      <c r="EL5" s="1351"/>
      <c r="EM5" s="1351"/>
      <c r="EN5" s="1351"/>
      <c r="EO5" s="1351"/>
      <c r="EP5" s="1351"/>
      <c r="EQ5" s="1351"/>
      <c r="ER5" s="1351"/>
      <c r="ES5" s="1351"/>
      <c r="ET5" s="1351"/>
      <c r="EU5" s="1351"/>
      <c r="EV5" s="1351"/>
      <c r="EW5" s="1351"/>
      <c r="EX5" s="1351"/>
      <c r="EY5" s="1351"/>
      <c r="EZ5" s="1351"/>
      <c r="FA5" s="1351"/>
      <c r="FB5" s="1351"/>
      <c r="FC5" s="1351"/>
      <c r="FD5" s="1351"/>
      <c r="FE5" s="1351"/>
      <c r="FF5" s="1351"/>
      <c r="FG5" s="1351"/>
      <c r="FH5" s="1351"/>
      <c r="FI5" s="1351"/>
      <c r="FJ5" s="1351"/>
      <c r="FK5" s="1351"/>
      <c r="FL5" s="1351"/>
      <c r="FM5" s="1351"/>
      <c r="FN5" s="1351"/>
      <c r="FO5" s="1351"/>
      <c r="FP5" s="1351"/>
      <c r="FQ5" s="1351"/>
      <c r="FR5" s="1351"/>
    </row>
    <row r="6" spans="1:174" s="184" customFormat="1" ht="12.75" customHeight="1" x14ac:dyDescent="0.2">
      <c r="A6" s="884"/>
      <c r="B6" s="272"/>
      <c r="C6" s="896"/>
      <c r="D6" s="897"/>
      <c r="E6" s="898"/>
      <c r="F6" s="899"/>
      <c r="G6" s="239"/>
      <c r="H6" s="862"/>
      <c r="I6" s="856"/>
      <c r="J6" s="867"/>
      <c r="K6" s="867"/>
      <c r="L6" s="247"/>
      <c r="M6" s="248"/>
      <c r="N6" s="243"/>
      <c r="O6" s="244"/>
      <c r="P6" s="239"/>
      <c r="Q6" s="240"/>
      <c r="R6" s="261"/>
      <c r="S6" s="259"/>
      <c r="T6" s="253"/>
      <c r="U6" s="255"/>
      <c r="V6" s="236"/>
      <c r="W6" s="237"/>
      <c r="X6" s="872"/>
      <c r="Y6" s="872"/>
      <c r="Z6" s="880"/>
      <c r="AA6" s="900"/>
      <c r="AB6" s="1357"/>
      <c r="AC6" s="1357"/>
      <c r="AD6" s="1358"/>
      <c r="AE6" s="1358"/>
      <c r="AF6" s="1358"/>
      <c r="AG6" s="1358"/>
      <c r="AH6" s="1358"/>
      <c r="AI6" s="1358"/>
      <c r="AJ6" s="1358"/>
      <c r="AK6" s="1358"/>
      <c r="AL6" s="1359"/>
      <c r="AM6" s="1359"/>
      <c r="AN6" s="1359"/>
      <c r="AO6" s="1359"/>
      <c r="AP6" s="1359"/>
      <c r="AQ6" s="1359"/>
      <c r="AR6" s="1359"/>
      <c r="AS6" s="1359"/>
      <c r="AT6" s="1360"/>
      <c r="AU6" s="1360"/>
      <c r="AV6" s="1360"/>
      <c r="AW6" s="1360"/>
      <c r="AX6" s="1360"/>
      <c r="AY6" s="1360"/>
      <c r="AZ6" s="1360"/>
      <c r="BA6" s="1360"/>
      <c r="BB6" s="1360"/>
      <c r="BC6" s="1360"/>
      <c r="BD6" s="1361"/>
      <c r="BE6" s="1361"/>
      <c r="BF6" s="1361"/>
      <c r="BG6" s="1361"/>
      <c r="BH6" s="1361"/>
      <c r="BI6" s="1361"/>
      <c r="BJ6" s="1361"/>
      <c r="BK6" s="1361"/>
      <c r="BL6" s="1361"/>
      <c r="BM6" s="1361"/>
      <c r="BN6" s="1361"/>
      <c r="BO6" s="1362"/>
      <c r="BP6" s="1362"/>
      <c r="BQ6" s="1362"/>
      <c r="BR6" s="1362"/>
      <c r="BS6" s="1362"/>
      <c r="BT6" s="1362"/>
      <c r="BU6" s="1362"/>
      <c r="BV6" s="1362"/>
      <c r="BW6" s="1362"/>
      <c r="BX6" s="1362"/>
      <c r="BY6" s="1363"/>
      <c r="BZ6" s="1363"/>
      <c r="CA6" s="1363"/>
      <c r="CB6" s="1363"/>
      <c r="CC6" s="1363"/>
      <c r="CD6" s="1363"/>
      <c r="CE6" s="1363"/>
      <c r="CF6" s="1363"/>
      <c r="CG6" s="1363"/>
      <c r="CH6" s="1363"/>
      <c r="CI6" s="1363"/>
      <c r="CJ6" s="1363"/>
      <c r="CK6" s="1363"/>
      <c r="CL6" s="1357"/>
      <c r="CM6" s="1357"/>
      <c r="CN6" s="1357"/>
      <c r="CO6" s="1357"/>
      <c r="CP6" s="1357"/>
      <c r="CQ6" s="1357"/>
      <c r="CR6" s="1357"/>
      <c r="CS6" s="1357"/>
      <c r="CT6" s="1357"/>
      <c r="CU6" s="1357"/>
      <c r="CV6" s="1357"/>
      <c r="CW6" s="1357"/>
      <c r="CX6" s="1358"/>
      <c r="CY6" s="1358"/>
      <c r="CZ6" s="1358"/>
      <c r="DA6" s="1364"/>
      <c r="DB6" s="1364"/>
      <c r="DC6" s="1364"/>
      <c r="DD6" s="1364"/>
      <c r="DE6" s="1364"/>
      <c r="DF6" s="1364"/>
      <c r="DG6" s="1364"/>
      <c r="DH6" s="1364"/>
      <c r="DI6" s="1364"/>
      <c r="DJ6" s="1364"/>
      <c r="DK6" s="1365"/>
      <c r="DL6" s="1365"/>
      <c r="DM6" s="1365"/>
      <c r="DN6" s="1365"/>
      <c r="DO6" s="1365"/>
      <c r="DP6" s="1365"/>
      <c r="DQ6" s="1366"/>
      <c r="DR6" s="1366"/>
      <c r="DS6" s="1366"/>
      <c r="DT6" s="1347"/>
      <c r="DU6" s="1351"/>
      <c r="DV6" s="1351"/>
      <c r="DW6" s="1351"/>
      <c r="DX6" s="1351"/>
      <c r="DY6" s="1351"/>
      <c r="DZ6" s="1351"/>
      <c r="EA6" s="1351"/>
      <c r="EB6" s="1351"/>
      <c r="EC6" s="1351"/>
      <c r="ED6" s="1351"/>
      <c r="EE6" s="1351"/>
      <c r="EF6" s="1351"/>
      <c r="EG6" s="1351"/>
      <c r="EH6" s="1351"/>
      <c r="EI6" s="1351"/>
      <c r="EJ6" s="1351"/>
      <c r="EK6" s="1351"/>
      <c r="EL6" s="1351"/>
      <c r="EM6" s="1351"/>
      <c r="EN6" s="1351"/>
      <c r="EO6" s="1351"/>
      <c r="EP6" s="1351"/>
      <c r="EQ6" s="1351"/>
      <c r="ER6" s="1351"/>
      <c r="ES6" s="1351"/>
      <c r="ET6" s="1351"/>
      <c r="EU6" s="1351"/>
      <c r="EV6" s="1351"/>
      <c r="EW6" s="1351"/>
      <c r="EX6" s="1351"/>
      <c r="EY6" s="1351"/>
      <c r="EZ6" s="1351"/>
      <c r="FA6" s="1351"/>
      <c r="FB6" s="1351"/>
      <c r="FC6" s="1351"/>
      <c r="FD6" s="1351"/>
      <c r="FE6" s="1351"/>
      <c r="FF6" s="1351"/>
      <c r="FG6" s="1351"/>
      <c r="FH6" s="1351"/>
      <c r="FI6" s="1351"/>
      <c r="FJ6" s="1351"/>
      <c r="FK6" s="1351"/>
      <c r="FL6" s="1351"/>
      <c r="FM6" s="1351"/>
      <c r="FN6" s="1351"/>
      <c r="FO6" s="1351"/>
      <c r="FP6" s="1351"/>
      <c r="FQ6" s="1351"/>
      <c r="FR6" s="1351"/>
    </row>
    <row r="7" spans="1:174" s="1269" customFormat="1" ht="11.1" customHeight="1" x14ac:dyDescent="0.2">
      <c r="A7" s="886" t="str">
        <f t="array" ref="A7">IF((G7&gt;=1),MAX(IF(AA7:DS7=1,$AA$2:$DS$2)),"-")</f>
        <v>-</v>
      </c>
      <c r="B7" s="177" t="s">
        <v>51</v>
      </c>
      <c r="C7" s="945">
        <f t="shared" ref="C7:C70" si="3">COUNTIF(AA7:DS7,"&gt;=0")</f>
        <v>1</v>
      </c>
      <c r="D7" s="944">
        <f t="shared" ref="D7:D70" si="4">C7/$C$5</f>
        <v>1.0416666666666666E-2</v>
      </c>
      <c r="E7" s="893">
        <f t="array" ref="E7">IF((C7&gt;=1),MIN(IF(AA7:DS7&gt;=1,$AA$3:$DS$3)),"-")</f>
        <v>39934</v>
      </c>
      <c r="F7" s="890">
        <f t="array" ref="F7">IF((C7&gt;=1),MAX(IF(AA7:DS7&gt;=1,$AA$3:$DS$3)),"-")</f>
        <v>39934</v>
      </c>
      <c r="G7" s="939">
        <f t="shared" ref="G7:G70" si="5">COUNTIF(AA7:DS7,"=1")</f>
        <v>0</v>
      </c>
      <c r="H7" s="943">
        <f t="shared" ref="H7:H70" si="6">G7/C7</f>
        <v>0</v>
      </c>
      <c r="I7" s="859" t="str">
        <f t="array" ref="I7">IF((G7&gt;=1),MAX(IF(AA7:DS7=1,$AA$3:$DS$3)),"-")</f>
        <v>-</v>
      </c>
      <c r="J7" s="868" t="str">
        <f t="shared" ref="J7:J70" ca="1" si="7">IF(G7&gt;=1,COUNTIF(OFFSET(AA7,,A7,1,($DS$2-A7)),"&gt;1"),"-")</f>
        <v>-</v>
      </c>
      <c r="K7" s="868" t="str">
        <f t="shared" ref="K7:K70" ca="1" si="8">IF(G7&gt;=1,COUNTBLANK(OFFSET(AA7,,A7,1,($DS$2-A7)))+J7-1,"-")</f>
        <v>-</v>
      </c>
      <c r="L7" s="942">
        <f t="shared" ref="L7:L70" si="9">COUNTIF(AA7:DS7,"=2")</f>
        <v>0</v>
      </c>
      <c r="M7" s="941">
        <f t="shared" ref="M7:M70" si="10">L7/C7</f>
        <v>0</v>
      </c>
      <c r="N7" s="280">
        <f t="shared" ref="N7:N70" si="11">COUNTIF(AA7:DS7,"=3")</f>
        <v>0</v>
      </c>
      <c r="O7" s="940">
        <f t="shared" ref="O7:O70" si="12">N7/C7</f>
        <v>0</v>
      </c>
      <c r="P7" s="939">
        <f t="shared" ref="P7:P70" si="13">COUNTIF(AA7:DS7,"&lt;=3")</f>
        <v>0</v>
      </c>
      <c r="Q7" s="938">
        <f t="shared" ref="Q7:Q70" si="14">P7/C7</f>
        <v>0</v>
      </c>
      <c r="R7" s="825">
        <f t="shared" ref="R7:R70" si="15">SUMPRODUCT((((AA$5:DS$5)/3)&gt;=(AA7:DS7))*1)-$C$5+C7-1</f>
        <v>1</v>
      </c>
      <c r="S7" s="281">
        <f t="shared" ref="S7:S70" si="16">R7/C7</f>
        <v>1</v>
      </c>
      <c r="T7" s="826">
        <f t="shared" ref="T7:T70" si="17">SUMPRODUCT((((AA$5:DS$5)/2)&gt;=(AA7:DS7))*1)-$C$5+C7-1</f>
        <v>1</v>
      </c>
      <c r="U7" s="282">
        <f t="shared" ref="U7:U70" si="18">T7/C7</f>
        <v>1</v>
      </c>
      <c r="V7" s="283">
        <f t="array" ref="V7">SUM(1*(AA$5:DS$5=AA7:DS7))-1</f>
        <v>0</v>
      </c>
      <c r="W7" s="284">
        <f t="shared" ref="W7:W70" si="19">V7/C7</f>
        <v>0</v>
      </c>
      <c r="X7" s="873">
        <f t="shared" ref="X7:X70" si="20">AVERAGE(AA7:DS7)</f>
        <v>4</v>
      </c>
      <c r="Y7" s="873">
        <f t="shared" ref="Y7:Y70" si="21">AVERAGEIFS($AA$5:$DS$5,AA7:DS7,"&gt;0")</f>
        <v>14</v>
      </c>
      <c r="Z7" s="881">
        <f t="shared" ref="Z7:Z70" si="22">X7/Y7</f>
        <v>0.2857142857142857</v>
      </c>
      <c r="AA7" s="215"/>
      <c r="AB7" s="206"/>
      <c r="AC7" s="206"/>
      <c r="AD7" s="207"/>
      <c r="AE7" s="207"/>
      <c r="AF7" s="207"/>
      <c r="AG7" s="207"/>
      <c r="AH7" s="207"/>
      <c r="AI7" s="207"/>
      <c r="AJ7" s="207"/>
      <c r="AK7" s="207"/>
      <c r="AL7" s="208"/>
      <c r="AM7" s="208"/>
      <c r="AN7" s="208"/>
      <c r="AO7" s="208"/>
      <c r="AP7" s="208"/>
      <c r="AQ7" s="208"/>
      <c r="AR7" s="208">
        <v>4</v>
      </c>
      <c r="AS7" s="208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07"/>
      <c r="CY7" s="207"/>
      <c r="CZ7" s="207"/>
      <c r="DA7" s="214"/>
      <c r="DB7" s="214"/>
      <c r="DC7" s="228"/>
      <c r="DD7" s="228"/>
      <c r="DE7" s="228"/>
      <c r="DF7" s="228"/>
      <c r="DG7" s="228"/>
      <c r="DH7" s="228"/>
      <c r="DI7" s="228"/>
      <c r="DJ7" s="228"/>
      <c r="DK7" s="829"/>
      <c r="DL7" s="829"/>
      <c r="DM7" s="829"/>
      <c r="DN7" s="829"/>
      <c r="DO7" s="829"/>
      <c r="DP7" s="829"/>
      <c r="DQ7" s="1273"/>
      <c r="DR7" s="1273"/>
      <c r="DS7" s="1336"/>
      <c r="DT7" s="1352"/>
    </row>
    <row r="8" spans="1:174" s="1166" customFormat="1" ht="11.1" customHeight="1" x14ac:dyDescent="0.2">
      <c r="A8" s="886">
        <f t="array" ref="A8">IF((G8&gt;=1),MAX(IF(AA8:DS8=1,$AA$2:$DS$2)),"-")</f>
        <v>15</v>
      </c>
      <c r="B8" s="182" t="s">
        <v>163</v>
      </c>
      <c r="C8" s="945">
        <f t="shared" si="3"/>
        <v>1</v>
      </c>
      <c r="D8" s="944">
        <f t="shared" si="4"/>
        <v>1.0416666666666666E-2</v>
      </c>
      <c r="E8" s="893">
        <f t="array" ref="E8">IF((C8&gt;=1),MIN(IF(AA8:DS8&gt;=1,$AA$3:$DS$3)),"-")</f>
        <v>39809</v>
      </c>
      <c r="F8" s="890">
        <f t="array" ref="F8">IF((C8&gt;=1),MAX(IF(AA8:DS8&gt;=1,$AA$3:$DS$3)),"-")</f>
        <v>39809</v>
      </c>
      <c r="G8" s="939">
        <f t="shared" si="5"/>
        <v>1</v>
      </c>
      <c r="H8" s="943">
        <f t="shared" si="6"/>
        <v>1</v>
      </c>
      <c r="I8" s="859">
        <f t="array" ref="I8">IF((G8&gt;=1),MAX(IF(AA8:DS8=1,$AA$3:$DS$3)),"-")</f>
        <v>39809</v>
      </c>
      <c r="J8" s="868">
        <f t="shared" ca="1" si="7"/>
        <v>0</v>
      </c>
      <c r="K8" s="868">
        <f t="shared" ca="1" si="8"/>
        <v>81</v>
      </c>
      <c r="L8" s="942">
        <f t="shared" si="9"/>
        <v>0</v>
      </c>
      <c r="M8" s="941">
        <f t="shared" si="10"/>
        <v>0</v>
      </c>
      <c r="N8" s="280">
        <f t="shared" si="11"/>
        <v>0</v>
      </c>
      <c r="O8" s="940">
        <f t="shared" si="12"/>
        <v>0</v>
      </c>
      <c r="P8" s="939">
        <f t="shared" si="13"/>
        <v>1</v>
      </c>
      <c r="Q8" s="938">
        <f t="shared" si="14"/>
        <v>1</v>
      </c>
      <c r="R8" s="825">
        <f t="shared" si="15"/>
        <v>1</v>
      </c>
      <c r="S8" s="281">
        <f t="shared" si="16"/>
        <v>1</v>
      </c>
      <c r="T8" s="826">
        <f t="shared" si="17"/>
        <v>1</v>
      </c>
      <c r="U8" s="282">
        <f t="shared" si="18"/>
        <v>1</v>
      </c>
      <c r="V8" s="283">
        <f t="array" ref="V8">SUM(1*(AA$5:DS$5=AA8:DS8))-1</f>
        <v>0</v>
      </c>
      <c r="W8" s="284">
        <f t="shared" si="19"/>
        <v>0</v>
      </c>
      <c r="X8" s="873">
        <f t="shared" si="20"/>
        <v>1</v>
      </c>
      <c r="Y8" s="873">
        <f t="shared" si="21"/>
        <v>10</v>
      </c>
      <c r="Z8" s="881">
        <f t="shared" si="22"/>
        <v>0.1</v>
      </c>
      <c r="AA8" s="215"/>
      <c r="AB8" s="206"/>
      <c r="AC8" s="206"/>
      <c r="AD8" s="207"/>
      <c r="AE8" s="207"/>
      <c r="AF8" s="207"/>
      <c r="AG8" s="207"/>
      <c r="AH8" s="207"/>
      <c r="AI8" s="207"/>
      <c r="AJ8" s="207"/>
      <c r="AK8" s="207"/>
      <c r="AL8" s="208"/>
      <c r="AM8" s="208"/>
      <c r="AN8" s="208"/>
      <c r="AO8" s="208">
        <v>1</v>
      </c>
      <c r="AP8" s="208"/>
      <c r="AQ8" s="208"/>
      <c r="AR8" s="208"/>
      <c r="AS8" s="208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10"/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3"/>
      <c r="CM8" s="213"/>
      <c r="CN8" s="213"/>
      <c r="CO8" s="213"/>
      <c r="CP8" s="213"/>
      <c r="CQ8" s="213"/>
      <c r="CR8" s="213"/>
      <c r="CS8" s="213"/>
      <c r="CT8" s="213"/>
      <c r="CU8" s="213"/>
      <c r="CV8" s="213"/>
      <c r="CW8" s="213"/>
      <c r="CX8" s="207"/>
      <c r="CY8" s="207"/>
      <c r="CZ8" s="207"/>
      <c r="DA8" s="214"/>
      <c r="DB8" s="214"/>
      <c r="DC8" s="228"/>
      <c r="DD8" s="228"/>
      <c r="DE8" s="228"/>
      <c r="DF8" s="228"/>
      <c r="DG8" s="228"/>
      <c r="DH8" s="228"/>
      <c r="DI8" s="228"/>
      <c r="DJ8" s="228"/>
      <c r="DK8" s="829"/>
      <c r="DL8" s="829"/>
      <c r="DM8" s="829"/>
      <c r="DN8" s="829"/>
      <c r="DO8" s="829"/>
      <c r="DP8" s="829"/>
      <c r="DQ8" s="1273"/>
      <c r="DR8" s="1273"/>
      <c r="DS8" s="1336"/>
      <c r="DT8" s="1353"/>
    </row>
    <row r="9" spans="1:174" s="1166" customFormat="1" ht="11.1" customHeight="1" x14ac:dyDescent="0.2">
      <c r="A9" s="886" t="str">
        <f t="array" ref="A9">IF((G9&gt;=1),MAX(IF(AA9:DS9=1,$AA$2:$DS$2)),"-")</f>
        <v>-</v>
      </c>
      <c r="B9" s="177" t="s">
        <v>180</v>
      </c>
      <c r="C9" s="945">
        <f t="shared" si="3"/>
        <v>2</v>
      </c>
      <c r="D9" s="944">
        <f t="shared" si="4"/>
        <v>2.0833333333333332E-2</v>
      </c>
      <c r="E9" s="893">
        <f t="array" ref="E9">IF((C9&gt;=1),MIN(IF(AA9:DS9&gt;=1,$AA$3:$DS$3)),"-")</f>
        <v>41362</v>
      </c>
      <c r="F9" s="890">
        <f t="array" ref="F9">IF((C9&gt;=1),MAX(IF(AA9:DS9&gt;=1,$AA$3:$DS$3)),"-")</f>
        <v>41397</v>
      </c>
      <c r="G9" s="939">
        <f t="shared" si="5"/>
        <v>0</v>
      </c>
      <c r="H9" s="943">
        <f t="shared" si="6"/>
        <v>0</v>
      </c>
      <c r="I9" s="859" t="str">
        <f t="array" ref="I9">IF((G9&gt;=1),MAX(IF(AA9:DS9=1,$AA$3:$DS$3)),"-")</f>
        <v>-</v>
      </c>
      <c r="J9" s="868" t="str">
        <f t="shared" ca="1" si="7"/>
        <v>-</v>
      </c>
      <c r="K9" s="868" t="str">
        <f t="shared" ca="1" si="8"/>
        <v>-</v>
      </c>
      <c r="L9" s="942">
        <f t="shared" si="9"/>
        <v>0</v>
      </c>
      <c r="M9" s="941">
        <f t="shared" si="10"/>
        <v>0</v>
      </c>
      <c r="N9" s="280">
        <f t="shared" si="11"/>
        <v>0</v>
      </c>
      <c r="O9" s="940">
        <f t="shared" si="12"/>
        <v>0</v>
      </c>
      <c r="P9" s="939">
        <f t="shared" si="13"/>
        <v>0</v>
      </c>
      <c r="Q9" s="938">
        <f t="shared" si="14"/>
        <v>0</v>
      </c>
      <c r="R9" s="825">
        <f t="shared" si="15"/>
        <v>0</v>
      </c>
      <c r="S9" s="281">
        <f t="shared" si="16"/>
        <v>0</v>
      </c>
      <c r="T9" s="826">
        <f t="shared" si="17"/>
        <v>0</v>
      </c>
      <c r="U9" s="282">
        <f t="shared" si="18"/>
        <v>0</v>
      </c>
      <c r="V9" s="283">
        <f t="array" ref="V9">SUM(1*(AA$5:DS$5=AA9:DS9))-1</f>
        <v>0</v>
      </c>
      <c r="W9" s="284">
        <f t="shared" si="19"/>
        <v>0</v>
      </c>
      <c r="X9" s="873">
        <f t="shared" si="20"/>
        <v>12.5</v>
      </c>
      <c r="Y9" s="873">
        <f t="shared" si="21"/>
        <v>15.5</v>
      </c>
      <c r="Z9" s="881">
        <f t="shared" si="22"/>
        <v>0.80645161290322576</v>
      </c>
      <c r="AA9" s="215"/>
      <c r="AB9" s="206"/>
      <c r="AC9" s="206"/>
      <c r="AD9" s="207"/>
      <c r="AE9" s="207"/>
      <c r="AF9" s="207"/>
      <c r="AG9" s="207"/>
      <c r="AH9" s="207"/>
      <c r="AI9" s="207"/>
      <c r="AJ9" s="207"/>
      <c r="AK9" s="207"/>
      <c r="AL9" s="216"/>
      <c r="AM9" s="216"/>
      <c r="AN9" s="216"/>
      <c r="AO9" s="216"/>
      <c r="AP9" s="216"/>
      <c r="AQ9" s="216"/>
      <c r="AR9" s="216"/>
      <c r="AS9" s="208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>
        <v>12</v>
      </c>
      <c r="CJ9" s="212">
        <v>13</v>
      </c>
      <c r="CK9" s="212"/>
      <c r="CL9" s="213"/>
      <c r="CM9" s="213"/>
      <c r="CN9" s="213"/>
      <c r="CO9" s="213"/>
      <c r="CP9" s="213"/>
      <c r="CQ9" s="213"/>
      <c r="CR9" s="213"/>
      <c r="CS9" s="213"/>
      <c r="CT9" s="213"/>
      <c r="CU9" s="213"/>
      <c r="CV9" s="213"/>
      <c r="CW9" s="213"/>
      <c r="CX9" s="207"/>
      <c r="CY9" s="207"/>
      <c r="CZ9" s="207"/>
      <c r="DA9" s="214"/>
      <c r="DB9" s="214"/>
      <c r="DC9" s="228"/>
      <c r="DD9" s="228"/>
      <c r="DE9" s="228"/>
      <c r="DF9" s="228"/>
      <c r="DG9" s="228"/>
      <c r="DH9" s="228"/>
      <c r="DI9" s="228"/>
      <c r="DJ9" s="228"/>
      <c r="DK9" s="829"/>
      <c r="DL9" s="829"/>
      <c r="DM9" s="829"/>
      <c r="DN9" s="829"/>
      <c r="DO9" s="829"/>
      <c r="DP9" s="829"/>
      <c r="DQ9" s="1273"/>
      <c r="DR9" s="1273"/>
      <c r="DS9" s="1336"/>
    </row>
    <row r="10" spans="1:174" s="1166" customFormat="1" ht="11.1" customHeight="1" x14ac:dyDescent="0.2">
      <c r="A10" s="886" t="str">
        <f t="array" ref="A10">IF((G10&gt;=1),MAX(IF(AA10:DS10=1,$AA$2:$DS$2)),"-")</f>
        <v>-</v>
      </c>
      <c r="B10" s="177" t="s">
        <v>92</v>
      </c>
      <c r="C10" s="945">
        <f t="shared" si="3"/>
        <v>1</v>
      </c>
      <c r="D10" s="944">
        <f t="shared" si="4"/>
        <v>1.0416666666666666E-2</v>
      </c>
      <c r="E10" s="893">
        <f t="array" ref="E10">IF((C10&gt;=1),MIN(IF(AA10:DS10&gt;=1,$AA$3:$DS$3)),"-")</f>
        <v>40571</v>
      </c>
      <c r="F10" s="890">
        <f t="array" ref="F10">IF((C10&gt;=1),MAX(IF(AA10:DS10&gt;=1,$AA$3:$DS$3)),"-")</f>
        <v>40571</v>
      </c>
      <c r="G10" s="939">
        <f t="shared" si="5"/>
        <v>0</v>
      </c>
      <c r="H10" s="943">
        <f t="shared" si="6"/>
        <v>0</v>
      </c>
      <c r="I10" s="859" t="str">
        <f t="array" ref="I10">IF((G10&gt;=1),MAX(IF(AA10:DS10=1,$AA$3:$DS$3)),"-")</f>
        <v>-</v>
      </c>
      <c r="J10" s="868" t="str">
        <f t="shared" ca="1" si="7"/>
        <v>-</v>
      </c>
      <c r="K10" s="868" t="str">
        <f t="shared" ca="1" si="8"/>
        <v>-</v>
      </c>
      <c r="L10" s="942">
        <f t="shared" si="9"/>
        <v>0</v>
      </c>
      <c r="M10" s="941">
        <f t="shared" si="10"/>
        <v>0</v>
      </c>
      <c r="N10" s="280">
        <f t="shared" si="11"/>
        <v>0</v>
      </c>
      <c r="O10" s="940">
        <f t="shared" si="12"/>
        <v>0</v>
      </c>
      <c r="P10" s="939">
        <f t="shared" si="13"/>
        <v>0</v>
      </c>
      <c r="Q10" s="938">
        <f t="shared" si="14"/>
        <v>0</v>
      </c>
      <c r="R10" s="825">
        <f t="shared" si="15"/>
        <v>0</v>
      </c>
      <c r="S10" s="281">
        <f t="shared" si="16"/>
        <v>0</v>
      </c>
      <c r="T10" s="826">
        <f t="shared" si="17"/>
        <v>1</v>
      </c>
      <c r="U10" s="282">
        <f t="shared" si="18"/>
        <v>1</v>
      </c>
      <c r="V10" s="283">
        <f t="array" ref="V10">SUM(1*(AA$5:DS$5=AA10:DS10))-1</f>
        <v>0</v>
      </c>
      <c r="W10" s="284">
        <f t="shared" si="19"/>
        <v>0</v>
      </c>
      <c r="X10" s="873">
        <f t="shared" si="20"/>
        <v>5</v>
      </c>
      <c r="Y10" s="873">
        <f t="shared" si="21"/>
        <v>10</v>
      </c>
      <c r="Z10" s="881">
        <f t="shared" si="22"/>
        <v>0.5</v>
      </c>
      <c r="AA10" s="215"/>
      <c r="AB10" s="206"/>
      <c r="AC10" s="206"/>
      <c r="AD10" s="207"/>
      <c r="AE10" s="207"/>
      <c r="AF10" s="207"/>
      <c r="AG10" s="207"/>
      <c r="AH10" s="207"/>
      <c r="AI10" s="207"/>
      <c r="AJ10" s="207"/>
      <c r="AK10" s="207"/>
      <c r="AL10" s="216"/>
      <c r="AM10" s="216"/>
      <c r="AN10" s="216"/>
      <c r="AO10" s="216"/>
      <c r="AP10" s="216"/>
      <c r="AQ10" s="216"/>
      <c r="AR10" s="216"/>
      <c r="AS10" s="208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10"/>
      <c r="BE10" s="210"/>
      <c r="BF10" s="210"/>
      <c r="BG10" s="210"/>
      <c r="BH10" s="210">
        <v>5</v>
      </c>
      <c r="BI10" s="210"/>
      <c r="BJ10" s="210"/>
      <c r="BK10" s="210"/>
      <c r="BL10" s="210"/>
      <c r="BM10" s="210"/>
      <c r="BN10" s="210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3"/>
      <c r="CM10" s="213"/>
      <c r="CN10" s="213"/>
      <c r="CO10" s="213"/>
      <c r="CP10" s="213"/>
      <c r="CQ10" s="213"/>
      <c r="CR10" s="213"/>
      <c r="CS10" s="213"/>
      <c r="CT10" s="213"/>
      <c r="CU10" s="213"/>
      <c r="CV10" s="213"/>
      <c r="CW10" s="213"/>
      <c r="CX10" s="207"/>
      <c r="CY10" s="207"/>
      <c r="CZ10" s="207"/>
      <c r="DA10" s="214"/>
      <c r="DB10" s="214"/>
      <c r="DC10" s="228"/>
      <c r="DD10" s="228"/>
      <c r="DE10" s="228"/>
      <c r="DF10" s="228"/>
      <c r="DG10" s="228"/>
      <c r="DH10" s="228"/>
      <c r="DI10" s="228"/>
      <c r="DJ10" s="228"/>
      <c r="DK10" s="829"/>
      <c r="DL10" s="829"/>
      <c r="DM10" s="829"/>
      <c r="DN10" s="829"/>
      <c r="DO10" s="829"/>
      <c r="DP10" s="829"/>
      <c r="DQ10" s="1273"/>
      <c r="DR10" s="1273"/>
      <c r="DS10" s="1336"/>
    </row>
    <row r="11" spans="1:174" s="1166" customFormat="1" ht="11.1" customHeight="1" x14ac:dyDescent="0.2">
      <c r="A11" s="886" t="str">
        <f t="array" ref="A11">IF((G11&gt;=1),MAX(IF(AA11:DS11=1,$AA$2:$DS$2)),"-")</f>
        <v>-</v>
      </c>
      <c r="B11" s="177" t="s">
        <v>52</v>
      </c>
      <c r="C11" s="945">
        <f t="shared" si="3"/>
        <v>1</v>
      </c>
      <c r="D11" s="944">
        <f t="shared" si="4"/>
        <v>1.0416666666666666E-2</v>
      </c>
      <c r="E11" s="893">
        <f t="array" ref="E11">IF((C11&gt;=1),MIN(IF(AA11:DS11&gt;=1,$AA$3:$DS$3)),"-")</f>
        <v>39963</v>
      </c>
      <c r="F11" s="890">
        <f t="array" ref="F11">IF((C11&gt;=1),MAX(IF(AA11:DS11&gt;=1,$AA$3:$DS$3)),"-")</f>
        <v>39963</v>
      </c>
      <c r="G11" s="939">
        <f t="shared" si="5"/>
        <v>0</v>
      </c>
      <c r="H11" s="943">
        <f t="shared" si="6"/>
        <v>0</v>
      </c>
      <c r="I11" s="859" t="str">
        <f t="array" ref="I11">IF((G11&gt;=1),MAX(IF(AA11:DS11=1,$AA$3:$DS$3)),"-")</f>
        <v>-</v>
      </c>
      <c r="J11" s="868" t="str">
        <f t="shared" ca="1" si="7"/>
        <v>-</v>
      </c>
      <c r="K11" s="868" t="str">
        <f t="shared" ca="1" si="8"/>
        <v>-</v>
      </c>
      <c r="L11" s="942">
        <f t="shared" si="9"/>
        <v>0</v>
      </c>
      <c r="M11" s="941">
        <f t="shared" si="10"/>
        <v>0</v>
      </c>
      <c r="N11" s="280">
        <f t="shared" si="11"/>
        <v>0</v>
      </c>
      <c r="O11" s="940">
        <f t="shared" si="12"/>
        <v>0</v>
      </c>
      <c r="P11" s="939">
        <f t="shared" si="13"/>
        <v>0</v>
      </c>
      <c r="Q11" s="938">
        <f t="shared" si="14"/>
        <v>0</v>
      </c>
      <c r="R11" s="825">
        <f t="shared" si="15"/>
        <v>0</v>
      </c>
      <c r="S11" s="281">
        <f t="shared" si="16"/>
        <v>0</v>
      </c>
      <c r="T11" s="826">
        <f t="shared" si="17"/>
        <v>0</v>
      </c>
      <c r="U11" s="282">
        <f t="shared" si="18"/>
        <v>0</v>
      </c>
      <c r="V11" s="283">
        <f t="array" ref="V11">SUM(1*(AA$5:DS$5=AA11:DS11))-1</f>
        <v>0</v>
      </c>
      <c r="W11" s="284">
        <f t="shared" si="19"/>
        <v>0</v>
      </c>
      <c r="X11" s="873">
        <f t="shared" si="20"/>
        <v>8</v>
      </c>
      <c r="Y11" s="873">
        <f t="shared" si="21"/>
        <v>12</v>
      </c>
      <c r="Z11" s="881">
        <f t="shared" si="22"/>
        <v>0.66666666666666663</v>
      </c>
      <c r="AA11" s="215"/>
      <c r="AB11" s="206"/>
      <c r="AC11" s="206"/>
      <c r="AD11" s="207"/>
      <c r="AE11" s="207"/>
      <c r="AF11" s="207"/>
      <c r="AG11" s="207"/>
      <c r="AH11" s="207"/>
      <c r="AI11" s="207"/>
      <c r="AJ11" s="207"/>
      <c r="AK11" s="207"/>
      <c r="AL11" s="208"/>
      <c r="AM11" s="208"/>
      <c r="AN11" s="208"/>
      <c r="AO11" s="208"/>
      <c r="AP11" s="208"/>
      <c r="AQ11" s="208"/>
      <c r="AR11" s="208"/>
      <c r="AS11" s="208">
        <v>8</v>
      </c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07"/>
      <c r="CY11" s="207"/>
      <c r="CZ11" s="207"/>
      <c r="DA11" s="214"/>
      <c r="DB11" s="214"/>
      <c r="DC11" s="228"/>
      <c r="DD11" s="228"/>
      <c r="DE11" s="228"/>
      <c r="DF11" s="228"/>
      <c r="DG11" s="228"/>
      <c r="DH11" s="228"/>
      <c r="DI11" s="228"/>
      <c r="DJ11" s="228"/>
      <c r="DK11" s="829"/>
      <c r="DL11" s="829"/>
      <c r="DM11" s="829"/>
      <c r="DN11" s="829"/>
      <c r="DO11" s="829"/>
      <c r="DP11" s="829"/>
      <c r="DQ11" s="1273"/>
      <c r="DR11" s="1273"/>
      <c r="DS11" s="1336"/>
    </row>
    <row r="12" spans="1:174" s="1166" customFormat="1" ht="11.1" customHeight="1" x14ac:dyDescent="0.2">
      <c r="A12" s="886"/>
      <c r="B12" s="177" t="s">
        <v>354</v>
      </c>
      <c r="C12" s="945">
        <f t="shared" si="3"/>
        <v>2</v>
      </c>
      <c r="D12" s="944">
        <f t="shared" si="4"/>
        <v>2.0833333333333332E-2</v>
      </c>
      <c r="E12" s="893">
        <f t="array" ref="E12">IF((C12&gt;=1),MIN(IF(AA12:DS12&gt;=1,$AA$3:$DS$3)),"-")</f>
        <v>42356</v>
      </c>
      <c r="F12" s="890">
        <f t="array" ref="F12">IF((C12&gt;=1),MAX(IF(AA12:DS12&gt;=1,$AA$3:$DS$3)),"-")</f>
        <v>42367</v>
      </c>
      <c r="G12" s="939">
        <f t="shared" si="5"/>
        <v>0</v>
      </c>
      <c r="H12" s="943">
        <f t="shared" si="6"/>
        <v>0</v>
      </c>
      <c r="I12" s="859" t="str">
        <f t="array" ref="I12">IF((G12&gt;=1),MAX(IF(AA12:DS12=1,$AA$3:$DS$3)),"-")</f>
        <v>-</v>
      </c>
      <c r="J12" s="868" t="str">
        <f t="shared" ca="1" si="7"/>
        <v>-</v>
      </c>
      <c r="K12" s="868" t="str">
        <f t="shared" ca="1" si="8"/>
        <v>-</v>
      </c>
      <c r="L12" s="942">
        <f t="shared" si="9"/>
        <v>0</v>
      </c>
      <c r="M12" s="941">
        <f t="shared" si="10"/>
        <v>0</v>
      </c>
      <c r="N12" s="280">
        <f t="shared" si="11"/>
        <v>0</v>
      </c>
      <c r="O12" s="940">
        <f t="shared" si="12"/>
        <v>0</v>
      </c>
      <c r="P12" s="939">
        <f t="shared" si="13"/>
        <v>0</v>
      </c>
      <c r="Q12" s="938">
        <f t="shared" si="14"/>
        <v>0</v>
      </c>
      <c r="R12" s="825">
        <f t="shared" si="15"/>
        <v>0</v>
      </c>
      <c r="S12" s="281">
        <f t="shared" si="16"/>
        <v>0</v>
      </c>
      <c r="T12" s="826">
        <f t="shared" si="17"/>
        <v>2</v>
      </c>
      <c r="U12" s="282">
        <f t="shared" si="18"/>
        <v>1</v>
      </c>
      <c r="V12" s="283">
        <f t="array" ref="V12">SUM(1*(AA$5:DS$5=AA12:DS12))-1</f>
        <v>0</v>
      </c>
      <c r="W12" s="284">
        <f t="shared" si="19"/>
        <v>0</v>
      </c>
      <c r="X12" s="873">
        <f t="shared" si="20"/>
        <v>8</v>
      </c>
      <c r="Y12" s="873">
        <f t="shared" si="21"/>
        <v>18</v>
      </c>
      <c r="Z12" s="881">
        <f t="shared" si="22"/>
        <v>0.44444444444444442</v>
      </c>
      <c r="AA12" s="215"/>
      <c r="AB12" s="206"/>
      <c r="AC12" s="206"/>
      <c r="AD12" s="207"/>
      <c r="AE12" s="207"/>
      <c r="AF12" s="207"/>
      <c r="AG12" s="207"/>
      <c r="AH12" s="207"/>
      <c r="AI12" s="207"/>
      <c r="AJ12" s="207"/>
      <c r="AK12" s="207"/>
      <c r="AL12" s="208"/>
      <c r="AM12" s="208"/>
      <c r="AN12" s="208"/>
      <c r="AO12" s="208"/>
      <c r="AP12" s="208"/>
      <c r="AQ12" s="208"/>
      <c r="AR12" s="208"/>
      <c r="AS12" s="208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3"/>
      <c r="CM12" s="213"/>
      <c r="CN12" s="213"/>
      <c r="CO12" s="213"/>
      <c r="CP12" s="213"/>
      <c r="CQ12" s="213"/>
      <c r="CR12" s="213"/>
      <c r="CS12" s="213"/>
      <c r="CT12" s="213"/>
      <c r="CU12" s="213"/>
      <c r="CV12" s="213"/>
      <c r="CW12" s="213"/>
      <c r="CX12" s="207"/>
      <c r="CY12" s="207"/>
      <c r="CZ12" s="207"/>
      <c r="DA12" s="214"/>
      <c r="DB12" s="214"/>
      <c r="DC12" s="228"/>
      <c r="DD12" s="228"/>
      <c r="DE12" s="228"/>
      <c r="DF12" s="228"/>
      <c r="DG12" s="228"/>
      <c r="DH12" s="228"/>
      <c r="DI12" s="228"/>
      <c r="DJ12" s="228"/>
      <c r="DK12" s="829"/>
      <c r="DL12" s="829"/>
      <c r="DM12" s="829"/>
      <c r="DN12" s="829"/>
      <c r="DO12" s="829"/>
      <c r="DP12" s="829">
        <v>7</v>
      </c>
      <c r="DQ12" s="1273">
        <v>9</v>
      </c>
      <c r="DR12" s="1273"/>
      <c r="DS12" s="1336"/>
    </row>
    <row r="13" spans="1:174" s="1166" customFormat="1" ht="11.1" customHeight="1" x14ac:dyDescent="0.2">
      <c r="A13" s="886" t="str">
        <f t="array" ref="A13">IF((G13&gt;=1),MAX(IF(AA13:DS13=1,$AA$2:$DS$2)),"-")</f>
        <v>-</v>
      </c>
      <c r="B13" s="177" t="s">
        <v>11</v>
      </c>
      <c r="C13" s="945">
        <f t="shared" si="3"/>
        <v>8</v>
      </c>
      <c r="D13" s="944">
        <f t="shared" si="4"/>
        <v>8.3333333333333329E-2</v>
      </c>
      <c r="E13" s="893">
        <f t="array" ref="E13">IF((C13&gt;=1),MIN(IF(AA13:DS13&gt;=1,$AA$3:$DS$3)),"-")</f>
        <v>39227</v>
      </c>
      <c r="F13" s="890">
        <f t="array" ref="F13">IF((C13&gt;=1),MAX(IF(AA13:DS13&gt;=1,$AA$3:$DS$3)),"-")</f>
        <v>39934</v>
      </c>
      <c r="G13" s="939">
        <f t="shared" si="5"/>
        <v>0</v>
      </c>
      <c r="H13" s="943">
        <f t="shared" si="6"/>
        <v>0</v>
      </c>
      <c r="I13" s="859" t="str">
        <f t="array" ref="I13">IF((G13&gt;=1),MAX(IF(AA13:DS13=1,$AA$3:$DS$3)),"-")</f>
        <v>-</v>
      </c>
      <c r="J13" s="868" t="str">
        <f t="shared" ca="1" si="7"/>
        <v>-</v>
      </c>
      <c r="K13" s="868" t="str">
        <f t="shared" ca="1" si="8"/>
        <v>-</v>
      </c>
      <c r="L13" s="942">
        <f t="shared" si="9"/>
        <v>2</v>
      </c>
      <c r="M13" s="941">
        <f t="shared" si="10"/>
        <v>0.25</v>
      </c>
      <c r="N13" s="280">
        <f t="shared" si="11"/>
        <v>1</v>
      </c>
      <c r="O13" s="940">
        <f t="shared" si="12"/>
        <v>0.125</v>
      </c>
      <c r="P13" s="939">
        <f t="shared" si="13"/>
        <v>3</v>
      </c>
      <c r="Q13" s="938">
        <f t="shared" si="14"/>
        <v>0.375</v>
      </c>
      <c r="R13" s="825">
        <f t="shared" si="15"/>
        <v>3</v>
      </c>
      <c r="S13" s="281">
        <f t="shared" si="16"/>
        <v>0.375</v>
      </c>
      <c r="T13" s="826">
        <f t="shared" si="17"/>
        <v>6</v>
      </c>
      <c r="U13" s="282">
        <f t="shared" si="18"/>
        <v>0.75</v>
      </c>
      <c r="V13" s="283">
        <f t="array" ref="V13">SUM(1*(AA$5:DS$5=AA13:DS13))-1</f>
        <v>0</v>
      </c>
      <c r="W13" s="284">
        <f t="shared" si="19"/>
        <v>0</v>
      </c>
      <c r="X13" s="873">
        <f t="shared" si="20"/>
        <v>5.125</v>
      </c>
      <c r="Y13" s="873">
        <f t="shared" si="21"/>
        <v>12.125</v>
      </c>
      <c r="Z13" s="881">
        <f t="shared" si="22"/>
        <v>0.42268041237113402</v>
      </c>
      <c r="AA13" s="217">
        <v>5</v>
      </c>
      <c r="AB13" s="213">
        <v>6</v>
      </c>
      <c r="AC13" s="213">
        <v>2</v>
      </c>
      <c r="AD13" s="207"/>
      <c r="AE13" s="207">
        <v>3</v>
      </c>
      <c r="AF13" s="207"/>
      <c r="AG13" s="207"/>
      <c r="AH13" s="207"/>
      <c r="AI13" s="207"/>
      <c r="AJ13" s="207">
        <v>5</v>
      </c>
      <c r="AK13" s="207"/>
      <c r="AL13" s="208">
        <v>2</v>
      </c>
      <c r="AM13" s="208">
        <v>6</v>
      </c>
      <c r="AN13" s="208"/>
      <c r="AO13" s="208"/>
      <c r="AP13" s="208"/>
      <c r="AQ13" s="208"/>
      <c r="AR13" s="208">
        <v>12</v>
      </c>
      <c r="AS13" s="208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3"/>
      <c r="CM13" s="213"/>
      <c r="CN13" s="213"/>
      <c r="CO13" s="213"/>
      <c r="CP13" s="213"/>
      <c r="CQ13" s="213"/>
      <c r="CR13" s="213"/>
      <c r="CS13" s="213"/>
      <c r="CT13" s="213"/>
      <c r="CU13" s="213"/>
      <c r="CV13" s="213"/>
      <c r="CW13" s="213"/>
      <c r="CX13" s="207"/>
      <c r="CY13" s="207"/>
      <c r="CZ13" s="207"/>
      <c r="DA13" s="214"/>
      <c r="DB13" s="214"/>
      <c r="DC13" s="228"/>
      <c r="DD13" s="228"/>
      <c r="DE13" s="228"/>
      <c r="DF13" s="228"/>
      <c r="DG13" s="228"/>
      <c r="DH13" s="228"/>
      <c r="DI13" s="228"/>
      <c r="DJ13" s="228"/>
      <c r="DK13" s="829"/>
      <c r="DL13" s="829"/>
      <c r="DM13" s="829"/>
      <c r="DN13" s="829"/>
      <c r="DO13" s="829"/>
      <c r="DP13" s="829"/>
      <c r="DQ13" s="1273"/>
      <c r="DR13" s="1273"/>
      <c r="DS13" s="1336"/>
    </row>
    <row r="14" spans="1:174" s="1166" customFormat="1" ht="11.1" customHeight="1" x14ac:dyDescent="0.2">
      <c r="A14" s="886" t="str">
        <f t="array" ref="A14">IF((G14&gt;=1),MAX(IF(AA14:DS14=1,$AA$2:$DS$2)),"-")</f>
        <v>-</v>
      </c>
      <c r="B14" s="177" t="s">
        <v>168</v>
      </c>
      <c r="C14" s="945">
        <f t="shared" si="3"/>
        <v>2</v>
      </c>
      <c r="D14" s="944">
        <f t="shared" si="4"/>
        <v>2.0833333333333332E-2</v>
      </c>
      <c r="E14" s="893">
        <f t="array" ref="E14">IF((C14&gt;=1),MIN(IF(AA14:DS14&gt;=1,$AA$3:$DS$3)),"-")</f>
        <v>41306</v>
      </c>
      <c r="F14" s="890">
        <f t="array" ref="F14">IF((C14&gt;=1),MAX(IF(AA14:DS14&gt;=1,$AA$3:$DS$3)),"-")</f>
        <v>41397</v>
      </c>
      <c r="G14" s="939">
        <f t="shared" si="5"/>
        <v>0</v>
      </c>
      <c r="H14" s="943">
        <f t="shared" si="6"/>
        <v>0</v>
      </c>
      <c r="I14" s="859" t="str">
        <f t="array" ref="I14">IF((G14&gt;=1),MAX(IF(AA14:DS14=1,$AA$3:$DS$3)),"-")</f>
        <v>-</v>
      </c>
      <c r="J14" s="868" t="str">
        <f t="shared" ca="1" si="7"/>
        <v>-</v>
      </c>
      <c r="K14" s="868" t="str">
        <f t="shared" ca="1" si="8"/>
        <v>-</v>
      </c>
      <c r="L14" s="942">
        <f t="shared" si="9"/>
        <v>0</v>
      </c>
      <c r="M14" s="941">
        <f t="shared" si="10"/>
        <v>0</v>
      </c>
      <c r="N14" s="280">
        <f t="shared" si="11"/>
        <v>0</v>
      </c>
      <c r="O14" s="940">
        <f t="shared" si="12"/>
        <v>0</v>
      </c>
      <c r="P14" s="939">
        <f t="shared" si="13"/>
        <v>0</v>
      </c>
      <c r="Q14" s="938">
        <f t="shared" si="14"/>
        <v>0</v>
      </c>
      <c r="R14" s="825">
        <f t="shared" si="15"/>
        <v>0</v>
      </c>
      <c r="S14" s="281">
        <f t="shared" si="16"/>
        <v>0</v>
      </c>
      <c r="T14" s="826">
        <f t="shared" si="17"/>
        <v>0</v>
      </c>
      <c r="U14" s="282">
        <f t="shared" si="18"/>
        <v>0</v>
      </c>
      <c r="V14" s="283">
        <f t="array" ref="V14">SUM(1*(AA$5:DS$5=AA14:DS14))-1</f>
        <v>0</v>
      </c>
      <c r="W14" s="284">
        <f t="shared" si="19"/>
        <v>0</v>
      </c>
      <c r="X14" s="873">
        <f t="shared" si="20"/>
        <v>10</v>
      </c>
      <c r="Y14" s="873">
        <f t="shared" si="21"/>
        <v>12.5</v>
      </c>
      <c r="Z14" s="881">
        <f t="shared" si="22"/>
        <v>0.8</v>
      </c>
      <c r="AA14" s="215"/>
      <c r="AB14" s="206"/>
      <c r="AC14" s="206"/>
      <c r="AD14" s="207"/>
      <c r="AE14" s="207"/>
      <c r="AF14" s="207"/>
      <c r="AG14" s="207"/>
      <c r="AH14" s="207"/>
      <c r="AI14" s="207"/>
      <c r="AJ14" s="207"/>
      <c r="AK14" s="207"/>
      <c r="AL14" s="216"/>
      <c r="AM14" s="216"/>
      <c r="AN14" s="216"/>
      <c r="AO14" s="216"/>
      <c r="AP14" s="216"/>
      <c r="AQ14" s="216"/>
      <c r="AR14" s="216"/>
      <c r="AS14" s="208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212"/>
      <c r="BZ14" s="212"/>
      <c r="CA14" s="212"/>
      <c r="CB14" s="212"/>
      <c r="CC14" s="212"/>
      <c r="CD14" s="212"/>
      <c r="CE14" s="212"/>
      <c r="CF14" s="212">
        <v>5</v>
      </c>
      <c r="CG14" s="212"/>
      <c r="CH14" s="212"/>
      <c r="CI14" s="212"/>
      <c r="CJ14" s="212">
        <v>15</v>
      </c>
      <c r="CK14" s="212"/>
      <c r="CL14" s="213"/>
      <c r="CM14" s="213"/>
      <c r="CN14" s="213"/>
      <c r="CO14" s="213"/>
      <c r="CP14" s="213"/>
      <c r="CQ14" s="213"/>
      <c r="CR14" s="213"/>
      <c r="CS14" s="213"/>
      <c r="CT14" s="213"/>
      <c r="CU14" s="213"/>
      <c r="CV14" s="213"/>
      <c r="CW14" s="213"/>
      <c r="CX14" s="207"/>
      <c r="CY14" s="207"/>
      <c r="CZ14" s="207"/>
      <c r="DA14" s="214"/>
      <c r="DB14" s="214"/>
      <c r="DC14" s="228"/>
      <c r="DD14" s="228"/>
      <c r="DE14" s="228"/>
      <c r="DF14" s="228"/>
      <c r="DG14" s="228"/>
      <c r="DH14" s="228"/>
      <c r="DI14" s="228"/>
      <c r="DJ14" s="228"/>
      <c r="DK14" s="829"/>
      <c r="DL14" s="829"/>
      <c r="DM14" s="829"/>
      <c r="DN14" s="829"/>
      <c r="DO14" s="829"/>
      <c r="DP14" s="829"/>
      <c r="DQ14" s="1273"/>
      <c r="DR14" s="1273"/>
      <c r="DS14" s="1336"/>
    </row>
    <row r="15" spans="1:174" s="1166" customFormat="1" ht="11.1" customHeight="1" x14ac:dyDescent="0.2">
      <c r="A15" s="886" t="str">
        <f t="array" ref="A15">IF((G15&gt;=1),MAX(IF(AA15:DS15=1,$AA$2:$DS$2)),"-")</f>
        <v>-</v>
      </c>
      <c r="B15" s="177" t="s">
        <v>95</v>
      </c>
      <c r="C15" s="945">
        <f t="shared" si="3"/>
        <v>1</v>
      </c>
      <c r="D15" s="944">
        <f t="shared" si="4"/>
        <v>1.0416666666666666E-2</v>
      </c>
      <c r="E15" s="893">
        <f t="array" ref="E15">IF((C15&gt;=1),MIN(IF(AA15:DS15&gt;=1,$AA$3:$DS$3)),"-")</f>
        <v>40663</v>
      </c>
      <c r="F15" s="890">
        <f t="array" ref="F15">IF((C15&gt;=1),MAX(IF(AA15:DS15&gt;=1,$AA$3:$DS$3)),"-")</f>
        <v>40663</v>
      </c>
      <c r="G15" s="939">
        <f t="shared" si="5"/>
        <v>0</v>
      </c>
      <c r="H15" s="943">
        <f t="shared" si="6"/>
        <v>0</v>
      </c>
      <c r="I15" s="859" t="str">
        <f t="array" ref="I15">IF((G15&gt;=1),MAX(IF(AA15:DS15=1,$AA$3:$DS$3)),"-")</f>
        <v>-</v>
      </c>
      <c r="J15" s="868" t="str">
        <f t="shared" ca="1" si="7"/>
        <v>-</v>
      </c>
      <c r="K15" s="868" t="str">
        <f t="shared" ca="1" si="8"/>
        <v>-</v>
      </c>
      <c r="L15" s="942">
        <f t="shared" si="9"/>
        <v>0</v>
      </c>
      <c r="M15" s="941">
        <f t="shared" si="10"/>
        <v>0</v>
      </c>
      <c r="N15" s="280">
        <f t="shared" si="11"/>
        <v>0</v>
      </c>
      <c r="O15" s="940">
        <f t="shared" si="12"/>
        <v>0</v>
      </c>
      <c r="P15" s="939">
        <f t="shared" si="13"/>
        <v>0</v>
      </c>
      <c r="Q15" s="938">
        <f t="shared" si="14"/>
        <v>0</v>
      </c>
      <c r="R15" s="825">
        <f t="shared" si="15"/>
        <v>0</v>
      </c>
      <c r="S15" s="281">
        <f t="shared" si="16"/>
        <v>0</v>
      </c>
      <c r="T15" s="826">
        <f t="shared" si="17"/>
        <v>0</v>
      </c>
      <c r="U15" s="282">
        <f t="shared" si="18"/>
        <v>0</v>
      </c>
      <c r="V15" s="283">
        <f t="array" ref="V15">SUM(1*(AA$5:DS$5=AA15:DS15))-1</f>
        <v>0</v>
      </c>
      <c r="W15" s="284">
        <f t="shared" si="19"/>
        <v>0</v>
      </c>
      <c r="X15" s="873">
        <f t="shared" si="20"/>
        <v>8</v>
      </c>
      <c r="Y15" s="873">
        <f t="shared" si="21"/>
        <v>10</v>
      </c>
      <c r="Z15" s="881">
        <f t="shared" si="22"/>
        <v>0.8</v>
      </c>
      <c r="AA15" s="215"/>
      <c r="AB15" s="206"/>
      <c r="AC15" s="206"/>
      <c r="AD15" s="207"/>
      <c r="AE15" s="207"/>
      <c r="AF15" s="207"/>
      <c r="AG15" s="207"/>
      <c r="AH15" s="207"/>
      <c r="AI15" s="207"/>
      <c r="AJ15" s="207"/>
      <c r="AK15" s="207"/>
      <c r="AL15" s="216"/>
      <c r="AM15" s="216"/>
      <c r="AN15" s="216"/>
      <c r="AO15" s="216"/>
      <c r="AP15" s="216"/>
      <c r="AQ15" s="216"/>
      <c r="AR15" s="216"/>
      <c r="AS15" s="208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10"/>
      <c r="BE15" s="210"/>
      <c r="BF15" s="210"/>
      <c r="BG15" s="210"/>
      <c r="BH15" s="210"/>
      <c r="BI15" s="210"/>
      <c r="BJ15" s="210"/>
      <c r="BK15" s="210"/>
      <c r="BL15" s="210">
        <v>8</v>
      </c>
      <c r="BM15" s="210"/>
      <c r="BN15" s="210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3"/>
      <c r="CM15" s="213"/>
      <c r="CN15" s="213"/>
      <c r="CO15" s="213"/>
      <c r="CP15" s="213"/>
      <c r="CQ15" s="213"/>
      <c r="CR15" s="213"/>
      <c r="CS15" s="213"/>
      <c r="CT15" s="213"/>
      <c r="CU15" s="213"/>
      <c r="CV15" s="213"/>
      <c r="CW15" s="213"/>
      <c r="CX15" s="207"/>
      <c r="CY15" s="207"/>
      <c r="CZ15" s="207"/>
      <c r="DA15" s="214"/>
      <c r="DB15" s="214"/>
      <c r="DC15" s="228"/>
      <c r="DD15" s="228"/>
      <c r="DE15" s="228"/>
      <c r="DF15" s="228"/>
      <c r="DG15" s="228"/>
      <c r="DH15" s="228"/>
      <c r="DI15" s="228"/>
      <c r="DJ15" s="228"/>
      <c r="DK15" s="829"/>
      <c r="DL15" s="829"/>
      <c r="DM15" s="829"/>
      <c r="DN15" s="829"/>
      <c r="DO15" s="829"/>
      <c r="DP15" s="829"/>
      <c r="DQ15" s="1273"/>
      <c r="DR15" s="1273"/>
      <c r="DS15" s="1336"/>
    </row>
    <row r="16" spans="1:174" s="1269" customFormat="1" ht="11.1" customHeight="1" x14ac:dyDescent="0.2">
      <c r="A16" s="886">
        <f t="array" ref="A16">IF((G16&gt;=1),MAX(IF(AA16:DS16=1,$AA$2:$DS$2)),"-")</f>
        <v>82</v>
      </c>
      <c r="B16" s="176" t="s">
        <v>151</v>
      </c>
      <c r="C16" s="945">
        <f t="shared" si="3"/>
        <v>27</v>
      </c>
      <c r="D16" s="944">
        <f t="shared" si="4"/>
        <v>0.28125</v>
      </c>
      <c r="E16" s="893">
        <f t="array" ref="E16">IF((C16&gt;=1),MIN(IF(AA16:DS16&gt;=1,$AA$3:$DS$3)),"-")</f>
        <v>39227</v>
      </c>
      <c r="F16" s="890">
        <f t="array" ref="F16">IF((C16&gt;=1),MAX(IF(AA16:DS16&gt;=1,$AA$3:$DS$3)),"-")</f>
        <v>42356</v>
      </c>
      <c r="G16" s="939">
        <f t="shared" si="5"/>
        <v>5</v>
      </c>
      <c r="H16" s="943">
        <f t="shared" si="6"/>
        <v>0.18518518518518517</v>
      </c>
      <c r="I16" s="859">
        <f t="array" ref="I16">IF((G16&gt;=1),MAX(IF(AA16:DS16=1,$AA$3:$DS$3)),"-")</f>
        <v>42034</v>
      </c>
      <c r="J16" s="868">
        <f t="shared" ca="1" si="7"/>
        <v>1</v>
      </c>
      <c r="K16" s="868">
        <f t="shared" ca="1" si="8"/>
        <v>14</v>
      </c>
      <c r="L16" s="942">
        <f t="shared" si="9"/>
        <v>4</v>
      </c>
      <c r="M16" s="941">
        <f t="shared" si="10"/>
        <v>0.14814814814814814</v>
      </c>
      <c r="N16" s="280">
        <f t="shared" si="11"/>
        <v>1</v>
      </c>
      <c r="O16" s="940">
        <f t="shared" si="12"/>
        <v>3.7037037037037035E-2</v>
      </c>
      <c r="P16" s="939">
        <f t="shared" si="13"/>
        <v>10</v>
      </c>
      <c r="Q16" s="938">
        <f t="shared" si="14"/>
        <v>0.37037037037037035</v>
      </c>
      <c r="R16" s="825">
        <f t="shared" si="15"/>
        <v>10</v>
      </c>
      <c r="S16" s="281">
        <f t="shared" si="16"/>
        <v>0.37037037037037035</v>
      </c>
      <c r="T16" s="826">
        <f t="shared" si="17"/>
        <v>13</v>
      </c>
      <c r="U16" s="282">
        <f t="shared" si="18"/>
        <v>0.48148148148148145</v>
      </c>
      <c r="V16" s="283">
        <f t="array" ref="V16">SUM(1*(AA$5:DS$5=AA16:DS16))-1</f>
        <v>3</v>
      </c>
      <c r="W16" s="284">
        <f t="shared" si="19"/>
        <v>0.1111111111111111</v>
      </c>
      <c r="X16" s="873">
        <f t="shared" si="20"/>
        <v>6.666666666666667</v>
      </c>
      <c r="Y16" s="873">
        <f t="shared" si="21"/>
        <v>12.444444444444445</v>
      </c>
      <c r="Z16" s="881">
        <f t="shared" si="22"/>
        <v>0.5357142857142857</v>
      </c>
      <c r="AA16" s="217">
        <v>2</v>
      </c>
      <c r="AB16" s="213"/>
      <c r="AC16" s="213">
        <v>1</v>
      </c>
      <c r="AD16" s="207"/>
      <c r="AE16" s="207"/>
      <c r="AF16" s="207"/>
      <c r="AG16" s="207">
        <v>10</v>
      </c>
      <c r="AH16" s="207">
        <v>5</v>
      </c>
      <c r="AI16" s="207"/>
      <c r="AJ16" s="207"/>
      <c r="AK16" s="207"/>
      <c r="AL16" s="208">
        <v>12</v>
      </c>
      <c r="AM16" s="208">
        <v>1</v>
      </c>
      <c r="AN16" s="208"/>
      <c r="AO16" s="208"/>
      <c r="AP16" s="208">
        <v>9</v>
      </c>
      <c r="AQ16" s="208"/>
      <c r="AR16" s="208"/>
      <c r="AS16" s="208"/>
      <c r="AT16" s="209"/>
      <c r="AU16" s="209">
        <v>9</v>
      </c>
      <c r="AV16" s="209"/>
      <c r="AW16" s="209"/>
      <c r="AX16" s="209"/>
      <c r="AY16" s="209"/>
      <c r="AZ16" s="209"/>
      <c r="BA16" s="209"/>
      <c r="BB16" s="209"/>
      <c r="BC16" s="209"/>
      <c r="BD16" s="210"/>
      <c r="BE16" s="210">
        <v>8</v>
      </c>
      <c r="BF16" s="210"/>
      <c r="BG16" s="210">
        <v>13</v>
      </c>
      <c r="BH16" s="210"/>
      <c r="BI16" s="210"/>
      <c r="BJ16" s="210"/>
      <c r="BK16" s="210"/>
      <c r="BL16" s="210">
        <v>7</v>
      </c>
      <c r="BM16" s="210"/>
      <c r="BN16" s="210"/>
      <c r="BO16" s="211">
        <v>3</v>
      </c>
      <c r="BP16" s="211"/>
      <c r="BQ16" s="211">
        <v>10</v>
      </c>
      <c r="BR16" s="211">
        <v>1</v>
      </c>
      <c r="BS16" s="211">
        <v>8</v>
      </c>
      <c r="BT16" s="211">
        <v>2</v>
      </c>
      <c r="BU16" s="211"/>
      <c r="BV16" s="211">
        <v>8</v>
      </c>
      <c r="BW16" s="211"/>
      <c r="BX16" s="211">
        <v>11</v>
      </c>
      <c r="BY16" s="212"/>
      <c r="BZ16" s="212"/>
      <c r="CA16" s="212">
        <v>2</v>
      </c>
      <c r="CB16" s="212"/>
      <c r="CC16" s="212"/>
      <c r="CD16" s="212"/>
      <c r="CE16" s="212">
        <v>1</v>
      </c>
      <c r="CF16" s="212"/>
      <c r="CG16" s="212">
        <v>7</v>
      </c>
      <c r="CH16" s="212"/>
      <c r="CI16" s="212"/>
      <c r="CJ16" s="212"/>
      <c r="CK16" s="212"/>
      <c r="CL16" s="213"/>
      <c r="CM16" s="213"/>
      <c r="CN16" s="213"/>
      <c r="CO16" s="213"/>
      <c r="CP16" s="213">
        <v>8</v>
      </c>
      <c r="CQ16" s="213"/>
      <c r="CR16" s="213"/>
      <c r="CS16" s="213">
        <v>2</v>
      </c>
      <c r="CT16" s="213"/>
      <c r="CU16" s="213"/>
      <c r="CV16" s="213"/>
      <c r="CW16" s="213">
        <v>6</v>
      </c>
      <c r="CX16" s="207"/>
      <c r="CY16" s="207"/>
      <c r="CZ16" s="207"/>
      <c r="DA16" s="214">
        <v>16</v>
      </c>
      <c r="DB16" s="214"/>
      <c r="DC16" s="228"/>
      <c r="DD16" s="228">
        <v>1</v>
      </c>
      <c r="DE16" s="228"/>
      <c r="DF16" s="228"/>
      <c r="DG16" s="228"/>
      <c r="DH16" s="228"/>
      <c r="DI16" s="228"/>
      <c r="DJ16" s="228"/>
      <c r="DK16" s="829"/>
      <c r="DL16" s="829"/>
      <c r="DM16" s="829"/>
      <c r="DN16" s="829"/>
      <c r="DO16" s="829"/>
      <c r="DP16" s="829">
        <v>17</v>
      </c>
      <c r="DQ16" s="1273"/>
      <c r="DR16" s="1273"/>
      <c r="DS16" s="1336"/>
    </row>
    <row r="17" spans="1:123" s="1166" customFormat="1" ht="10.5" customHeight="1" x14ac:dyDescent="0.2">
      <c r="A17" s="886" t="str">
        <f t="array" ref="A17">IF((G17&gt;=1),MAX(IF(AA17:DS17=1,$AA$2:$DS$2)),"-")</f>
        <v>-</v>
      </c>
      <c r="B17" s="177" t="s">
        <v>71</v>
      </c>
      <c r="C17" s="945">
        <f t="shared" si="3"/>
        <v>3</v>
      </c>
      <c r="D17" s="944">
        <f t="shared" si="4"/>
        <v>3.125E-2</v>
      </c>
      <c r="E17" s="893">
        <f t="array" ref="E17">IF((C17&gt;=1),MIN(IF(AA17:DS17&gt;=1,$AA$3:$DS$3)),"-")</f>
        <v>40215</v>
      </c>
      <c r="F17" s="890">
        <f t="array" ref="F17">IF((C17&gt;=1),MAX(IF(AA17:DS17&gt;=1,$AA$3:$DS$3)),"-")</f>
        <v>40271</v>
      </c>
      <c r="G17" s="939">
        <f t="shared" si="5"/>
        <v>0</v>
      </c>
      <c r="H17" s="943">
        <f t="shared" si="6"/>
        <v>0</v>
      </c>
      <c r="I17" s="859" t="str">
        <f t="array" ref="I17">IF((G17&gt;=1),MAX(IF(AA17:DS17=1,$AA$3:$DS$3)),"-")</f>
        <v>-</v>
      </c>
      <c r="J17" s="868" t="str">
        <f t="shared" ca="1" si="7"/>
        <v>-</v>
      </c>
      <c r="K17" s="868" t="str">
        <f t="shared" ca="1" si="8"/>
        <v>-</v>
      </c>
      <c r="L17" s="942">
        <f t="shared" si="9"/>
        <v>0</v>
      </c>
      <c r="M17" s="941">
        <f t="shared" si="10"/>
        <v>0</v>
      </c>
      <c r="N17" s="280">
        <f t="shared" si="11"/>
        <v>0</v>
      </c>
      <c r="O17" s="940">
        <f t="shared" si="12"/>
        <v>0</v>
      </c>
      <c r="P17" s="939">
        <f t="shared" si="13"/>
        <v>0</v>
      </c>
      <c r="Q17" s="938">
        <f t="shared" si="14"/>
        <v>0</v>
      </c>
      <c r="R17" s="825">
        <f t="shared" si="15"/>
        <v>0</v>
      </c>
      <c r="S17" s="281">
        <f t="shared" si="16"/>
        <v>0</v>
      </c>
      <c r="T17" s="826">
        <f t="shared" si="17"/>
        <v>1</v>
      </c>
      <c r="U17" s="282">
        <f t="shared" si="18"/>
        <v>0.33333333333333331</v>
      </c>
      <c r="V17" s="283">
        <f t="array" ref="V17">SUM(1*(AA$5:DS$5=AA17:DS17))-1</f>
        <v>0</v>
      </c>
      <c r="W17" s="284">
        <f t="shared" si="19"/>
        <v>0</v>
      </c>
      <c r="X17" s="873">
        <f t="shared" si="20"/>
        <v>6.333333333333333</v>
      </c>
      <c r="Y17" s="873">
        <f t="shared" si="21"/>
        <v>10</v>
      </c>
      <c r="Z17" s="881">
        <f t="shared" si="22"/>
        <v>0.6333333333333333</v>
      </c>
      <c r="AA17" s="215"/>
      <c r="AB17" s="206"/>
      <c r="AC17" s="206"/>
      <c r="AD17" s="207"/>
      <c r="AE17" s="207"/>
      <c r="AF17" s="207"/>
      <c r="AG17" s="207"/>
      <c r="AH17" s="207"/>
      <c r="AI17" s="207"/>
      <c r="AJ17" s="207"/>
      <c r="AK17" s="207"/>
      <c r="AL17" s="216"/>
      <c r="AM17" s="216"/>
      <c r="AN17" s="216"/>
      <c r="AO17" s="216"/>
      <c r="AP17" s="216"/>
      <c r="AQ17" s="216"/>
      <c r="AR17" s="216"/>
      <c r="AS17" s="208"/>
      <c r="AT17" s="209"/>
      <c r="AU17" s="209"/>
      <c r="AV17" s="209"/>
      <c r="AW17" s="209"/>
      <c r="AX17" s="209"/>
      <c r="AY17" s="209">
        <v>10</v>
      </c>
      <c r="AZ17" s="209"/>
      <c r="BA17" s="209">
        <v>5</v>
      </c>
      <c r="BB17" s="209">
        <v>4</v>
      </c>
      <c r="BC17" s="209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3"/>
      <c r="CM17" s="213"/>
      <c r="CN17" s="213"/>
      <c r="CO17" s="213"/>
      <c r="CP17" s="213"/>
      <c r="CQ17" s="213"/>
      <c r="CR17" s="213"/>
      <c r="CS17" s="213"/>
      <c r="CT17" s="213"/>
      <c r="CU17" s="213"/>
      <c r="CV17" s="213"/>
      <c r="CW17" s="213"/>
      <c r="CX17" s="207"/>
      <c r="CY17" s="207"/>
      <c r="CZ17" s="207"/>
      <c r="DA17" s="214"/>
      <c r="DB17" s="214"/>
      <c r="DC17" s="228"/>
      <c r="DD17" s="228"/>
      <c r="DE17" s="228"/>
      <c r="DF17" s="228"/>
      <c r="DG17" s="228"/>
      <c r="DH17" s="228"/>
      <c r="DI17" s="228"/>
      <c r="DJ17" s="228"/>
      <c r="DK17" s="829"/>
      <c r="DL17" s="829"/>
      <c r="DM17" s="829"/>
      <c r="DN17" s="829"/>
      <c r="DO17" s="829"/>
      <c r="DP17" s="829"/>
      <c r="DQ17" s="1273"/>
      <c r="DR17" s="1273"/>
      <c r="DS17" s="1336"/>
    </row>
    <row r="18" spans="1:123" s="1269" customFormat="1" ht="11.1" customHeight="1" x14ac:dyDescent="0.2">
      <c r="A18" s="886" t="str">
        <f t="array" ref="A18">IF((G18&gt;=1),MAX(IF(AA18:DS18=1,$AA$2:$DS$2)),"-")</f>
        <v>-</v>
      </c>
      <c r="B18" s="177" t="s">
        <v>142</v>
      </c>
      <c r="C18" s="945">
        <f t="shared" si="3"/>
        <v>5</v>
      </c>
      <c r="D18" s="944">
        <f t="shared" si="4"/>
        <v>5.2083333333333336E-2</v>
      </c>
      <c r="E18" s="893">
        <f t="array" ref="E18">IF((C18&gt;=1),MIN(IF(AA18:DS18&gt;=1,$AA$3:$DS$3)),"-")</f>
        <v>41152</v>
      </c>
      <c r="F18" s="890">
        <f t="array" ref="F18">IF((C18&gt;=1),MAX(IF(AA18:DS18&gt;=1,$AA$3:$DS$3)),"-")</f>
        <v>42356</v>
      </c>
      <c r="G18" s="939">
        <f t="shared" si="5"/>
        <v>0</v>
      </c>
      <c r="H18" s="943">
        <f t="shared" si="6"/>
        <v>0</v>
      </c>
      <c r="I18" s="859" t="str">
        <f t="array" ref="I18">IF((G18&gt;=1),MAX(IF(AA18:DS18=1,$AA$3:$DS$3)),"-")</f>
        <v>-</v>
      </c>
      <c r="J18" s="868" t="str">
        <f t="shared" ca="1" si="7"/>
        <v>-</v>
      </c>
      <c r="K18" s="868" t="str">
        <f t="shared" ca="1" si="8"/>
        <v>-</v>
      </c>
      <c r="L18" s="942">
        <f t="shared" si="9"/>
        <v>0</v>
      </c>
      <c r="M18" s="941">
        <f t="shared" si="10"/>
        <v>0</v>
      </c>
      <c r="N18" s="280">
        <f t="shared" si="11"/>
        <v>0</v>
      </c>
      <c r="O18" s="940">
        <f t="shared" si="12"/>
        <v>0</v>
      </c>
      <c r="P18" s="939">
        <f t="shared" si="13"/>
        <v>0</v>
      </c>
      <c r="Q18" s="938">
        <f t="shared" si="14"/>
        <v>0</v>
      </c>
      <c r="R18" s="825">
        <f t="shared" si="15"/>
        <v>1</v>
      </c>
      <c r="S18" s="281">
        <f t="shared" si="16"/>
        <v>0.2</v>
      </c>
      <c r="T18" s="826">
        <f t="shared" si="17"/>
        <v>1</v>
      </c>
      <c r="U18" s="282">
        <f t="shared" si="18"/>
        <v>0.2</v>
      </c>
      <c r="V18" s="283">
        <f t="array" ref="V18">SUM(1*(AA$5:DS$5=AA18:DS18))-1</f>
        <v>1</v>
      </c>
      <c r="W18" s="284">
        <f t="shared" si="19"/>
        <v>0.2</v>
      </c>
      <c r="X18" s="873">
        <f t="shared" si="20"/>
        <v>10.199999999999999</v>
      </c>
      <c r="Y18" s="873">
        <f t="shared" si="21"/>
        <v>15</v>
      </c>
      <c r="Z18" s="881">
        <f t="shared" si="22"/>
        <v>0.67999999999999994</v>
      </c>
      <c r="AA18" s="215"/>
      <c r="AB18" s="206"/>
      <c r="AC18" s="206"/>
      <c r="AD18" s="207"/>
      <c r="AE18" s="207"/>
      <c r="AF18" s="207"/>
      <c r="AG18" s="207"/>
      <c r="AH18" s="207"/>
      <c r="AI18" s="207"/>
      <c r="AJ18" s="207"/>
      <c r="AK18" s="207"/>
      <c r="AL18" s="216"/>
      <c r="AM18" s="216"/>
      <c r="AN18" s="216"/>
      <c r="AO18" s="216"/>
      <c r="AP18" s="216"/>
      <c r="AQ18" s="216"/>
      <c r="AR18" s="216"/>
      <c r="AS18" s="208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2"/>
      <c r="BZ18" s="212">
        <v>8</v>
      </c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3"/>
      <c r="CM18" s="213"/>
      <c r="CN18" s="213"/>
      <c r="CO18" s="213"/>
      <c r="CP18" s="213"/>
      <c r="CQ18" s="213"/>
      <c r="CR18" s="213"/>
      <c r="CS18" s="213"/>
      <c r="CT18" s="213">
        <v>4</v>
      </c>
      <c r="CU18" s="213">
        <v>15</v>
      </c>
      <c r="CV18" s="213"/>
      <c r="CW18" s="213">
        <v>11</v>
      </c>
      <c r="CX18" s="207"/>
      <c r="CY18" s="207"/>
      <c r="CZ18" s="207"/>
      <c r="DA18" s="214"/>
      <c r="DB18" s="214"/>
      <c r="DC18" s="228"/>
      <c r="DD18" s="228"/>
      <c r="DE18" s="228"/>
      <c r="DF18" s="228"/>
      <c r="DG18" s="228"/>
      <c r="DH18" s="228"/>
      <c r="DI18" s="228"/>
      <c r="DJ18" s="228"/>
      <c r="DK18" s="829"/>
      <c r="DL18" s="829"/>
      <c r="DM18" s="829"/>
      <c r="DN18" s="829"/>
      <c r="DO18" s="829"/>
      <c r="DP18" s="829">
        <v>13</v>
      </c>
      <c r="DQ18" s="1273"/>
      <c r="DR18" s="1273"/>
      <c r="DS18" s="1336"/>
    </row>
    <row r="19" spans="1:123" s="1166" customFormat="1" ht="11.1" customHeight="1" x14ac:dyDescent="0.2">
      <c r="A19" s="886">
        <f t="array" ref="A19">IF((G19&gt;=1),MAX(IF(AA19:DS19=1,$AA$2:$DS$2)),"-")</f>
        <v>40</v>
      </c>
      <c r="B19" s="180" t="s">
        <v>159</v>
      </c>
      <c r="C19" s="945">
        <f t="shared" si="3"/>
        <v>2</v>
      </c>
      <c r="D19" s="944">
        <f t="shared" si="4"/>
        <v>2.0833333333333332E-2</v>
      </c>
      <c r="E19" s="893">
        <f t="array" ref="E19">IF((C19&gt;=1),MIN(IF(AA19:DS19&gt;=1,$AA$3:$DS$3)),"-")</f>
        <v>40327</v>
      </c>
      <c r="F19" s="890">
        <f t="array" ref="F19">IF((C19&gt;=1),MAX(IF(AA19:DS19&gt;=1,$AA$3:$DS$3)),"-")</f>
        <v>40697</v>
      </c>
      <c r="G19" s="939">
        <f t="shared" si="5"/>
        <v>1</v>
      </c>
      <c r="H19" s="943">
        <f t="shared" si="6"/>
        <v>0.5</v>
      </c>
      <c r="I19" s="859">
        <f t="array" ref="I19">IF((G19&gt;=1),MAX(IF(AA19:DS19=1,$AA$3:$DS$3)),"-")</f>
        <v>40697</v>
      </c>
      <c r="J19" s="868">
        <f t="shared" ca="1" si="7"/>
        <v>0</v>
      </c>
      <c r="K19" s="868">
        <f t="shared" ca="1" si="8"/>
        <v>56</v>
      </c>
      <c r="L19" s="942">
        <f t="shared" si="9"/>
        <v>0</v>
      </c>
      <c r="M19" s="941">
        <f t="shared" si="10"/>
        <v>0</v>
      </c>
      <c r="N19" s="280">
        <f t="shared" si="11"/>
        <v>1</v>
      </c>
      <c r="O19" s="940">
        <f t="shared" si="12"/>
        <v>0.5</v>
      </c>
      <c r="P19" s="939">
        <f t="shared" si="13"/>
        <v>2</v>
      </c>
      <c r="Q19" s="938">
        <f t="shared" si="14"/>
        <v>1</v>
      </c>
      <c r="R19" s="825">
        <f t="shared" si="15"/>
        <v>1</v>
      </c>
      <c r="S19" s="281">
        <f t="shared" si="16"/>
        <v>0.5</v>
      </c>
      <c r="T19" s="826">
        <f t="shared" si="17"/>
        <v>2</v>
      </c>
      <c r="U19" s="282">
        <f t="shared" si="18"/>
        <v>1</v>
      </c>
      <c r="V19" s="283">
        <f t="array" ref="V19">SUM(1*(AA$5:DS$5=AA19:DS19))-1</f>
        <v>0</v>
      </c>
      <c r="W19" s="284">
        <f t="shared" si="19"/>
        <v>0</v>
      </c>
      <c r="X19" s="873">
        <f t="shared" si="20"/>
        <v>2</v>
      </c>
      <c r="Y19" s="873">
        <f t="shared" si="21"/>
        <v>9</v>
      </c>
      <c r="Z19" s="881">
        <f t="shared" si="22"/>
        <v>0.22222222222222221</v>
      </c>
      <c r="AA19" s="215"/>
      <c r="AB19" s="206"/>
      <c r="AC19" s="206"/>
      <c r="AD19" s="207"/>
      <c r="AE19" s="207"/>
      <c r="AF19" s="207"/>
      <c r="AG19" s="207"/>
      <c r="AH19" s="207"/>
      <c r="AI19" s="207"/>
      <c r="AJ19" s="207"/>
      <c r="AK19" s="207"/>
      <c r="AL19" s="216"/>
      <c r="AM19" s="216"/>
      <c r="AN19" s="216"/>
      <c r="AO19" s="216"/>
      <c r="AP19" s="216"/>
      <c r="AQ19" s="216"/>
      <c r="AR19" s="216"/>
      <c r="AS19" s="208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>
        <v>3</v>
      </c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>
        <v>1</v>
      </c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3"/>
      <c r="CM19" s="213"/>
      <c r="CN19" s="213"/>
      <c r="CO19" s="213"/>
      <c r="CP19" s="213"/>
      <c r="CQ19" s="213"/>
      <c r="CR19" s="213"/>
      <c r="CS19" s="213"/>
      <c r="CT19" s="213"/>
      <c r="CU19" s="213"/>
      <c r="CV19" s="213"/>
      <c r="CW19" s="213"/>
      <c r="CX19" s="207"/>
      <c r="CY19" s="207"/>
      <c r="CZ19" s="207"/>
      <c r="DA19" s="214"/>
      <c r="DB19" s="214"/>
      <c r="DC19" s="228"/>
      <c r="DD19" s="228"/>
      <c r="DE19" s="228"/>
      <c r="DF19" s="228"/>
      <c r="DG19" s="228"/>
      <c r="DH19" s="228"/>
      <c r="DI19" s="228"/>
      <c r="DJ19" s="228"/>
      <c r="DK19" s="829"/>
      <c r="DL19" s="829"/>
      <c r="DM19" s="829"/>
      <c r="DN19" s="829"/>
      <c r="DO19" s="829"/>
      <c r="DP19" s="829"/>
      <c r="DQ19" s="1273"/>
      <c r="DR19" s="1273"/>
      <c r="DS19" s="1336"/>
    </row>
    <row r="20" spans="1:123" s="1166" customFormat="1" ht="11.1" customHeight="1" x14ac:dyDescent="0.2">
      <c r="A20" s="886" t="str">
        <f t="array" ref="A20">IF((G20&gt;=1),MAX(IF(AA20:DS20=1,$AA$2:$DS$2)),"-")</f>
        <v>-</v>
      </c>
      <c r="B20" s="177" t="s">
        <v>78</v>
      </c>
      <c r="C20" s="945">
        <f t="shared" si="3"/>
        <v>1</v>
      </c>
      <c r="D20" s="944">
        <f t="shared" si="4"/>
        <v>1.0416666666666666E-2</v>
      </c>
      <c r="E20" s="893">
        <f t="array" ref="E20">IF((C20&gt;=1),MIN(IF(AA20:DS20&gt;=1,$AA$3:$DS$3)),"-")</f>
        <v>39410</v>
      </c>
      <c r="F20" s="890">
        <f t="array" ref="F20">IF((C20&gt;=1),MAX(IF(AA20:DS20&gt;=1,$AA$3:$DS$3)),"-")</f>
        <v>39410</v>
      </c>
      <c r="G20" s="939">
        <f t="shared" si="5"/>
        <v>0</v>
      </c>
      <c r="H20" s="943">
        <f t="shared" si="6"/>
        <v>0</v>
      </c>
      <c r="I20" s="859" t="str">
        <f t="array" ref="I20">IF((G20&gt;=1),MAX(IF(AA20:DS20=1,$AA$3:$DS$3)),"-")</f>
        <v>-</v>
      </c>
      <c r="J20" s="868" t="str">
        <f t="shared" ca="1" si="7"/>
        <v>-</v>
      </c>
      <c r="K20" s="868" t="str">
        <f t="shared" ca="1" si="8"/>
        <v>-</v>
      </c>
      <c r="L20" s="942">
        <f t="shared" si="9"/>
        <v>0</v>
      </c>
      <c r="M20" s="941">
        <f t="shared" si="10"/>
        <v>0</v>
      </c>
      <c r="N20" s="280">
        <f t="shared" si="11"/>
        <v>0</v>
      </c>
      <c r="O20" s="940">
        <f t="shared" si="12"/>
        <v>0</v>
      </c>
      <c r="P20" s="939">
        <f t="shared" si="13"/>
        <v>0</v>
      </c>
      <c r="Q20" s="938">
        <f t="shared" si="14"/>
        <v>0</v>
      </c>
      <c r="R20" s="825">
        <f t="shared" si="15"/>
        <v>0</v>
      </c>
      <c r="S20" s="281">
        <f t="shared" si="16"/>
        <v>0</v>
      </c>
      <c r="T20" s="826">
        <f t="shared" si="17"/>
        <v>0</v>
      </c>
      <c r="U20" s="282">
        <f t="shared" si="18"/>
        <v>0</v>
      </c>
      <c r="V20" s="283">
        <f t="array" ref="V20">SUM(1*(AA$5:DS$5=AA20:DS20))-1</f>
        <v>0</v>
      </c>
      <c r="W20" s="284">
        <f t="shared" si="19"/>
        <v>0</v>
      </c>
      <c r="X20" s="873">
        <f t="shared" si="20"/>
        <v>8</v>
      </c>
      <c r="Y20" s="873">
        <f t="shared" si="21"/>
        <v>13</v>
      </c>
      <c r="Z20" s="881">
        <f t="shared" si="22"/>
        <v>0.61538461538461542</v>
      </c>
      <c r="AA20" s="215"/>
      <c r="AB20" s="206"/>
      <c r="AC20" s="206"/>
      <c r="AD20" s="207"/>
      <c r="AE20" s="207"/>
      <c r="AF20" s="207">
        <v>8</v>
      </c>
      <c r="AG20" s="207"/>
      <c r="AH20" s="207"/>
      <c r="AI20" s="207"/>
      <c r="AJ20" s="207"/>
      <c r="AK20" s="207"/>
      <c r="AL20" s="208"/>
      <c r="AM20" s="208"/>
      <c r="AN20" s="208"/>
      <c r="AO20" s="208"/>
      <c r="AP20" s="208"/>
      <c r="AQ20" s="208"/>
      <c r="AR20" s="208"/>
      <c r="AS20" s="208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3"/>
      <c r="CM20" s="213"/>
      <c r="CN20" s="213"/>
      <c r="CO20" s="213"/>
      <c r="CP20" s="213"/>
      <c r="CQ20" s="213"/>
      <c r="CR20" s="213"/>
      <c r="CS20" s="213"/>
      <c r="CT20" s="213"/>
      <c r="CU20" s="213"/>
      <c r="CV20" s="213"/>
      <c r="CW20" s="213"/>
      <c r="CX20" s="207"/>
      <c r="CY20" s="207"/>
      <c r="CZ20" s="207"/>
      <c r="DA20" s="214"/>
      <c r="DB20" s="214"/>
      <c r="DC20" s="228"/>
      <c r="DD20" s="228"/>
      <c r="DE20" s="228"/>
      <c r="DF20" s="228"/>
      <c r="DG20" s="228"/>
      <c r="DH20" s="228"/>
      <c r="DI20" s="228"/>
      <c r="DJ20" s="228"/>
      <c r="DK20" s="829"/>
      <c r="DL20" s="829"/>
      <c r="DM20" s="829"/>
      <c r="DN20" s="829"/>
      <c r="DO20" s="829"/>
      <c r="DP20" s="829"/>
      <c r="DQ20" s="1273"/>
      <c r="DR20" s="1273"/>
      <c r="DS20" s="1336"/>
    </row>
    <row r="21" spans="1:123" s="1166" customFormat="1" ht="11.1" customHeight="1" x14ac:dyDescent="0.2">
      <c r="A21" s="886" t="str">
        <f t="array" ref="A21">IF((G21&gt;=1),MAX(IF(AA21:DS21=1,$AA$2:$DS$2)),"-")</f>
        <v>-</v>
      </c>
      <c r="B21" s="177" t="s">
        <v>188</v>
      </c>
      <c r="C21" s="945">
        <f t="shared" si="3"/>
        <v>1</v>
      </c>
      <c r="D21" s="944">
        <f t="shared" si="4"/>
        <v>1.0416666666666666E-2</v>
      </c>
      <c r="E21" s="893">
        <f t="array" ref="E21">IF((C21&gt;=1),MIN(IF(AA21:DS21&gt;=1,$AA$3:$DS$3)),"-")</f>
        <v>41397</v>
      </c>
      <c r="F21" s="890">
        <f t="array" ref="F21">IF((C21&gt;=1),MAX(IF(AA21:DS21&gt;=1,$AA$3:$DS$3)),"-")</f>
        <v>41397</v>
      </c>
      <c r="G21" s="939">
        <f t="shared" si="5"/>
        <v>0</v>
      </c>
      <c r="H21" s="943">
        <f t="shared" si="6"/>
        <v>0</v>
      </c>
      <c r="I21" s="859" t="str">
        <f t="array" ref="I21">IF((G21&gt;=1),MAX(IF(AA21:DS21=1,$AA$3:$DS$3)),"-")</f>
        <v>-</v>
      </c>
      <c r="J21" s="868" t="str">
        <f t="shared" ca="1" si="7"/>
        <v>-</v>
      </c>
      <c r="K21" s="868" t="str">
        <f t="shared" ca="1" si="8"/>
        <v>-</v>
      </c>
      <c r="L21" s="942">
        <f t="shared" si="9"/>
        <v>0</v>
      </c>
      <c r="M21" s="941">
        <f t="shared" si="10"/>
        <v>0</v>
      </c>
      <c r="N21" s="280">
        <f t="shared" si="11"/>
        <v>0</v>
      </c>
      <c r="O21" s="940">
        <f t="shared" si="12"/>
        <v>0</v>
      </c>
      <c r="P21" s="939">
        <f t="shared" si="13"/>
        <v>0</v>
      </c>
      <c r="Q21" s="938">
        <f t="shared" si="14"/>
        <v>0</v>
      </c>
      <c r="R21" s="825">
        <f t="shared" si="15"/>
        <v>0</v>
      </c>
      <c r="S21" s="281">
        <f t="shared" si="16"/>
        <v>0</v>
      </c>
      <c r="T21" s="826">
        <f t="shared" si="17"/>
        <v>0</v>
      </c>
      <c r="U21" s="282">
        <f t="shared" si="18"/>
        <v>0</v>
      </c>
      <c r="V21" s="283">
        <f t="array" ref="V21">SUM(1*(AA$5:DS$5=AA21:DS21))-1</f>
        <v>0</v>
      </c>
      <c r="W21" s="284">
        <f t="shared" si="19"/>
        <v>0</v>
      </c>
      <c r="X21" s="873">
        <f t="shared" si="20"/>
        <v>10</v>
      </c>
      <c r="Y21" s="873">
        <f t="shared" si="21"/>
        <v>17</v>
      </c>
      <c r="Z21" s="881">
        <f t="shared" si="22"/>
        <v>0.58823529411764708</v>
      </c>
      <c r="AA21" s="215"/>
      <c r="AB21" s="206"/>
      <c r="AC21" s="206"/>
      <c r="AD21" s="207"/>
      <c r="AE21" s="207"/>
      <c r="AF21" s="207"/>
      <c r="AG21" s="207"/>
      <c r="AH21" s="207"/>
      <c r="AI21" s="207"/>
      <c r="AJ21" s="207"/>
      <c r="AK21" s="207"/>
      <c r="AL21" s="216"/>
      <c r="AM21" s="216"/>
      <c r="AN21" s="216"/>
      <c r="AO21" s="216"/>
      <c r="AP21" s="216"/>
      <c r="AQ21" s="216"/>
      <c r="AR21" s="216"/>
      <c r="AS21" s="208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>
        <v>10</v>
      </c>
      <c r="CK21" s="212"/>
      <c r="CL21" s="213"/>
      <c r="CM21" s="213"/>
      <c r="CN21" s="213"/>
      <c r="CO21" s="213"/>
      <c r="CP21" s="213"/>
      <c r="CQ21" s="213"/>
      <c r="CR21" s="213"/>
      <c r="CS21" s="213"/>
      <c r="CT21" s="213"/>
      <c r="CU21" s="213"/>
      <c r="CV21" s="213"/>
      <c r="CW21" s="213"/>
      <c r="CX21" s="207"/>
      <c r="CY21" s="207"/>
      <c r="CZ21" s="207"/>
      <c r="DA21" s="214"/>
      <c r="DB21" s="214"/>
      <c r="DC21" s="228"/>
      <c r="DD21" s="228"/>
      <c r="DE21" s="228"/>
      <c r="DF21" s="228"/>
      <c r="DG21" s="228"/>
      <c r="DH21" s="228"/>
      <c r="DI21" s="228"/>
      <c r="DJ21" s="228"/>
      <c r="DK21" s="829"/>
      <c r="DL21" s="829"/>
      <c r="DM21" s="829"/>
      <c r="DN21" s="829"/>
      <c r="DO21" s="829"/>
      <c r="DP21" s="829"/>
      <c r="DQ21" s="1273"/>
      <c r="DR21" s="1273"/>
      <c r="DS21" s="1336"/>
    </row>
    <row r="22" spans="1:123" s="1166" customFormat="1" ht="11.1" customHeight="1" x14ac:dyDescent="0.2">
      <c r="A22" s="886" t="str">
        <f t="array" ref="A22">IF((G22&gt;=1),MAX(IF(AA22:DS22=1,$AA$2:$DS$2)),"-")</f>
        <v>-</v>
      </c>
      <c r="B22" s="177" t="s">
        <v>203</v>
      </c>
      <c r="C22" s="945">
        <f t="shared" si="3"/>
        <v>16</v>
      </c>
      <c r="D22" s="944">
        <f t="shared" si="4"/>
        <v>0.16666666666666666</v>
      </c>
      <c r="E22" s="893">
        <f t="array" ref="E22">IF((C22&gt;=1),MIN(IF(AA22:DS22&gt;=1,$AA$3:$DS$3)),"-")</f>
        <v>41516</v>
      </c>
      <c r="F22" s="890">
        <f t="array" ref="F22">IF((C22&gt;=1),MAX(IF(AA22:DS22&gt;=1,$AA$3:$DS$3)),"-")</f>
        <v>42391</v>
      </c>
      <c r="G22" s="939">
        <f t="shared" si="5"/>
        <v>0</v>
      </c>
      <c r="H22" s="943">
        <f t="shared" si="6"/>
        <v>0</v>
      </c>
      <c r="I22" s="859" t="str">
        <f t="array" ref="I22">IF((G22&gt;=1),MAX(IF(AA22:DS22=1,$AA$3:$DS$3)),"-")</f>
        <v>-</v>
      </c>
      <c r="J22" s="868" t="str">
        <f t="shared" ca="1" si="7"/>
        <v>-</v>
      </c>
      <c r="K22" s="868" t="str">
        <f t="shared" ca="1" si="8"/>
        <v>-</v>
      </c>
      <c r="L22" s="942">
        <f t="shared" si="9"/>
        <v>2</v>
      </c>
      <c r="M22" s="941">
        <f t="shared" si="10"/>
        <v>0.125</v>
      </c>
      <c r="N22" s="280">
        <f t="shared" si="11"/>
        <v>0</v>
      </c>
      <c r="O22" s="940">
        <f t="shared" si="12"/>
        <v>0</v>
      </c>
      <c r="P22" s="939">
        <f t="shared" si="13"/>
        <v>2</v>
      </c>
      <c r="Q22" s="938">
        <f t="shared" si="14"/>
        <v>0.125</v>
      </c>
      <c r="R22" s="825">
        <f t="shared" si="15"/>
        <v>4</v>
      </c>
      <c r="S22" s="281">
        <f t="shared" si="16"/>
        <v>0.25</v>
      </c>
      <c r="T22" s="826">
        <f t="shared" si="17"/>
        <v>8</v>
      </c>
      <c r="U22" s="282">
        <f t="shared" si="18"/>
        <v>0.5</v>
      </c>
      <c r="V22" s="283">
        <f t="array" ref="V22">SUM(1*(AA$5:DS$5=AA22:DS22))-1</f>
        <v>4</v>
      </c>
      <c r="W22" s="284">
        <f t="shared" si="19"/>
        <v>0.25</v>
      </c>
      <c r="X22" s="873">
        <f t="shared" si="20"/>
        <v>8.875</v>
      </c>
      <c r="Y22" s="873">
        <f t="shared" si="21"/>
        <v>14.75</v>
      </c>
      <c r="Z22" s="881">
        <f t="shared" si="22"/>
        <v>0.60169491525423724</v>
      </c>
      <c r="AA22" s="215"/>
      <c r="AB22" s="206"/>
      <c r="AC22" s="206"/>
      <c r="AD22" s="207"/>
      <c r="AE22" s="207"/>
      <c r="AF22" s="207"/>
      <c r="AG22" s="207"/>
      <c r="AH22" s="207"/>
      <c r="AI22" s="207"/>
      <c r="AJ22" s="207"/>
      <c r="AK22" s="207"/>
      <c r="AL22" s="216"/>
      <c r="AM22" s="216"/>
      <c r="AN22" s="216"/>
      <c r="AO22" s="216"/>
      <c r="AP22" s="216"/>
      <c r="AQ22" s="216"/>
      <c r="AR22" s="216"/>
      <c r="AS22" s="208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1"/>
      <c r="BP22" s="211"/>
      <c r="BQ22" s="211"/>
      <c r="BR22" s="211"/>
      <c r="BS22" s="211"/>
      <c r="BT22" s="211"/>
      <c r="BU22" s="211"/>
      <c r="BV22" s="211"/>
      <c r="BW22" s="211"/>
      <c r="BX22" s="211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3">
        <v>8</v>
      </c>
      <c r="CM22" s="213">
        <v>15</v>
      </c>
      <c r="CN22" s="213">
        <v>14</v>
      </c>
      <c r="CO22" s="213">
        <v>9</v>
      </c>
      <c r="CP22" s="213">
        <v>7</v>
      </c>
      <c r="CQ22" s="213"/>
      <c r="CR22" s="213">
        <v>10</v>
      </c>
      <c r="CS22" s="213"/>
      <c r="CT22" s="213"/>
      <c r="CU22" s="213"/>
      <c r="CV22" s="213"/>
      <c r="CW22" s="213">
        <v>17</v>
      </c>
      <c r="CX22" s="207">
        <v>5</v>
      </c>
      <c r="CY22" s="207"/>
      <c r="CZ22" s="207"/>
      <c r="DA22" s="214">
        <v>2</v>
      </c>
      <c r="DB22" s="214">
        <v>13</v>
      </c>
      <c r="DC22" s="228"/>
      <c r="DD22" s="228">
        <v>8</v>
      </c>
      <c r="DE22" s="228"/>
      <c r="DF22" s="228"/>
      <c r="DG22" s="228">
        <v>17</v>
      </c>
      <c r="DH22" s="228"/>
      <c r="DI22" s="228">
        <v>6</v>
      </c>
      <c r="DJ22" s="228"/>
      <c r="DK22" s="829"/>
      <c r="DL22" s="829"/>
      <c r="DM22" s="829">
        <v>5</v>
      </c>
      <c r="DN22" s="829">
        <v>4</v>
      </c>
      <c r="DO22" s="829"/>
      <c r="DP22" s="829"/>
      <c r="DQ22" s="1273"/>
      <c r="DR22" s="1273">
        <v>2</v>
      </c>
      <c r="DS22" s="1336"/>
    </row>
    <row r="23" spans="1:123" s="1166" customFormat="1" ht="11.1" customHeight="1" x14ac:dyDescent="0.2">
      <c r="A23" s="886" t="str">
        <f t="array" ref="A23">IF((G23&gt;=1),MAX(IF(AA23:DS23=1,$AA$2:$DS$2)),"-")</f>
        <v>-</v>
      </c>
      <c r="B23" s="177" t="s">
        <v>96</v>
      </c>
      <c r="C23" s="945">
        <f t="shared" si="3"/>
        <v>2</v>
      </c>
      <c r="D23" s="944">
        <f t="shared" si="4"/>
        <v>2.0833333333333332E-2</v>
      </c>
      <c r="E23" s="893">
        <f t="array" ref="E23">IF((C23&gt;=1),MIN(IF(AA23:DS23&gt;=1,$AA$3:$DS$3)),"-")</f>
        <v>40695</v>
      </c>
      <c r="F23" s="890">
        <f t="array" ref="F23">IF((C23&gt;=1),MAX(IF(AA23:DS23&gt;=1,$AA$3:$DS$3)),"-")</f>
        <v>40962</v>
      </c>
      <c r="G23" s="939">
        <f t="shared" si="5"/>
        <v>0</v>
      </c>
      <c r="H23" s="943">
        <f t="shared" si="6"/>
        <v>0</v>
      </c>
      <c r="I23" s="859" t="str">
        <f t="array" ref="I23">IF((G23&gt;=1),MAX(IF(AA23:DS23=1,$AA$3:$DS$3)),"-")</f>
        <v>-</v>
      </c>
      <c r="J23" s="868" t="str">
        <f t="shared" ca="1" si="7"/>
        <v>-</v>
      </c>
      <c r="K23" s="868" t="str">
        <f t="shared" ca="1" si="8"/>
        <v>-</v>
      </c>
      <c r="L23" s="942">
        <f t="shared" si="9"/>
        <v>0</v>
      </c>
      <c r="M23" s="941">
        <f t="shared" si="10"/>
        <v>0</v>
      </c>
      <c r="N23" s="280">
        <f t="shared" si="11"/>
        <v>0</v>
      </c>
      <c r="O23" s="940">
        <f t="shared" si="12"/>
        <v>0</v>
      </c>
      <c r="P23" s="939">
        <f t="shared" si="13"/>
        <v>0</v>
      </c>
      <c r="Q23" s="938">
        <f t="shared" si="14"/>
        <v>0</v>
      </c>
      <c r="R23" s="825">
        <f t="shared" si="15"/>
        <v>0</v>
      </c>
      <c r="S23" s="281">
        <f t="shared" si="16"/>
        <v>0</v>
      </c>
      <c r="T23" s="826">
        <f t="shared" si="17"/>
        <v>1</v>
      </c>
      <c r="U23" s="282">
        <f t="shared" si="18"/>
        <v>0.5</v>
      </c>
      <c r="V23" s="283">
        <f t="array" ref="V23">SUM(1*(AA$5:DS$5=AA23:DS23))-1</f>
        <v>0</v>
      </c>
      <c r="W23" s="284">
        <f t="shared" si="19"/>
        <v>0</v>
      </c>
      <c r="X23" s="873">
        <f t="shared" si="20"/>
        <v>6</v>
      </c>
      <c r="Y23" s="873">
        <f t="shared" si="21"/>
        <v>9.5</v>
      </c>
      <c r="Z23" s="881">
        <f t="shared" si="22"/>
        <v>0.63157894736842102</v>
      </c>
      <c r="AA23" s="215"/>
      <c r="AB23" s="206"/>
      <c r="AC23" s="206"/>
      <c r="AD23" s="207"/>
      <c r="AE23" s="207"/>
      <c r="AF23" s="207"/>
      <c r="AG23" s="207"/>
      <c r="AH23" s="207"/>
      <c r="AI23" s="207"/>
      <c r="AJ23" s="207"/>
      <c r="AK23" s="207"/>
      <c r="AL23" s="216"/>
      <c r="AM23" s="216"/>
      <c r="AN23" s="216"/>
      <c r="AO23" s="216"/>
      <c r="AP23" s="216"/>
      <c r="AQ23" s="216"/>
      <c r="AR23" s="216"/>
      <c r="AS23" s="208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>
        <v>5</v>
      </c>
      <c r="BN23" s="210"/>
      <c r="BO23" s="211"/>
      <c r="BP23" s="211"/>
      <c r="BQ23" s="211"/>
      <c r="BR23" s="211"/>
      <c r="BS23" s="211"/>
      <c r="BT23" s="211"/>
      <c r="BU23" s="211">
        <v>7</v>
      </c>
      <c r="BV23" s="211"/>
      <c r="BW23" s="211"/>
      <c r="BX23" s="211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07"/>
      <c r="CY23" s="207"/>
      <c r="CZ23" s="207"/>
      <c r="DA23" s="214"/>
      <c r="DB23" s="214"/>
      <c r="DC23" s="228"/>
      <c r="DD23" s="228"/>
      <c r="DE23" s="228"/>
      <c r="DF23" s="228"/>
      <c r="DG23" s="228"/>
      <c r="DH23" s="228"/>
      <c r="DI23" s="228"/>
      <c r="DJ23" s="228"/>
      <c r="DK23" s="829"/>
      <c r="DL23" s="829"/>
      <c r="DM23" s="829"/>
      <c r="DN23" s="829"/>
      <c r="DO23" s="829"/>
      <c r="DP23" s="829"/>
      <c r="DQ23" s="1273"/>
      <c r="DR23" s="1273"/>
      <c r="DS23" s="1336"/>
    </row>
    <row r="24" spans="1:123" s="1166" customFormat="1" ht="11.1" customHeight="1" x14ac:dyDescent="0.2">
      <c r="A24" s="886" t="str">
        <f t="array" ref="A24">IF((G24&gt;=1),MAX(IF(AA24:DS24=1,$AA$2:$DS$2)),"-")</f>
        <v>-</v>
      </c>
      <c r="B24" s="177" t="s">
        <v>314</v>
      </c>
      <c r="C24" s="945">
        <f t="shared" si="3"/>
        <v>1</v>
      </c>
      <c r="D24" s="944">
        <f t="shared" si="4"/>
        <v>1.0416666666666666E-2</v>
      </c>
      <c r="E24" s="893">
        <f t="array" ref="E24">IF((C24&gt;=1),MIN(IF(AA24:DS24&gt;=1,$AA$3:$DS$3)),"-")</f>
        <v>42062</v>
      </c>
      <c r="F24" s="890">
        <f t="array" ref="F24">IF((C24&gt;=1),MAX(IF(AA24:DS24&gt;=1,$AA$3:$DS$3)),"-")</f>
        <v>42062</v>
      </c>
      <c r="G24" s="939">
        <f t="shared" si="5"/>
        <v>0</v>
      </c>
      <c r="H24" s="943">
        <f t="shared" si="6"/>
        <v>0</v>
      </c>
      <c r="I24" s="859" t="str">
        <f t="array" ref="I24">IF((G24&gt;=1),MAX(IF(AA24:DS24=1,$AA$3:$DS$3)),"-")</f>
        <v>-</v>
      </c>
      <c r="J24" s="868" t="str">
        <f t="shared" ca="1" si="7"/>
        <v>-</v>
      </c>
      <c r="K24" s="868" t="str">
        <f t="shared" ca="1" si="8"/>
        <v>-</v>
      </c>
      <c r="L24" s="942">
        <f t="shared" si="9"/>
        <v>0</v>
      </c>
      <c r="M24" s="941">
        <f t="shared" si="10"/>
        <v>0</v>
      </c>
      <c r="N24" s="280">
        <f t="shared" si="11"/>
        <v>0</v>
      </c>
      <c r="O24" s="940">
        <f t="shared" si="12"/>
        <v>0</v>
      </c>
      <c r="P24" s="939">
        <f t="shared" si="13"/>
        <v>0</v>
      </c>
      <c r="Q24" s="938">
        <f t="shared" si="14"/>
        <v>0</v>
      </c>
      <c r="R24" s="825">
        <f t="shared" si="15"/>
        <v>0</v>
      </c>
      <c r="S24" s="281">
        <f t="shared" si="16"/>
        <v>0</v>
      </c>
      <c r="T24" s="826">
        <f t="shared" si="17"/>
        <v>0</v>
      </c>
      <c r="U24" s="282">
        <f t="shared" si="18"/>
        <v>0</v>
      </c>
      <c r="V24" s="283">
        <f t="array" ref="V24">SUM(1*(AA$5:DS$5=AA24:DS24))-1</f>
        <v>0</v>
      </c>
      <c r="W24" s="284">
        <f t="shared" si="19"/>
        <v>0</v>
      </c>
      <c r="X24" s="873">
        <f t="shared" si="20"/>
        <v>10</v>
      </c>
      <c r="Y24" s="873">
        <f t="shared" si="21"/>
        <v>16</v>
      </c>
      <c r="Z24" s="881">
        <f t="shared" si="22"/>
        <v>0.625</v>
      </c>
      <c r="AA24" s="215"/>
      <c r="AB24" s="206"/>
      <c r="AC24" s="206"/>
      <c r="AD24" s="207"/>
      <c r="AE24" s="207"/>
      <c r="AF24" s="207"/>
      <c r="AG24" s="207"/>
      <c r="AH24" s="207"/>
      <c r="AI24" s="207"/>
      <c r="AJ24" s="207"/>
      <c r="AK24" s="207"/>
      <c r="AL24" s="216"/>
      <c r="AM24" s="216"/>
      <c r="AN24" s="216"/>
      <c r="AO24" s="216"/>
      <c r="AP24" s="216"/>
      <c r="AQ24" s="216"/>
      <c r="AR24" s="216"/>
      <c r="AS24" s="208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1"/>
      <c r="BP24" s="211"/>
      <c r="BQ24" s="211"/>
      <c r="BR24" s="211"/>
      <c r="BS24" s="211"/>
      <c r="BT24" s="211"/>
      <c r="BU24" s="211"/>
      <c r="BV24" s="211"/>
      <c r="BW24" s="211"/>
      <c r="BX24" s="211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07"/>
      <c r="CY24" s="207"/>
      <c r="CZ24" s="207"/>
      <c r="DA24" s="214"/>
      <c r="DB24" s="214"/>
      <c r="DC24" s="228"/>
      <c r="DD24" s="228"/>
      <c r="DE24" s="228">
        <v>10</v>
      </c>
      <c r="DF24" s="228"/>
      <c r="DG24" s="228"/>
      <c r="DH24" s="228"/>
      <c r="DI24" s="228"/>
      <c r="DJ24" s="228"/>
      <c r="DK24" s="829"/>
      <c r="DL24" s="829"/>
      <c r="DM24" s="829"/>
      <c r="DN24" s="829"/>
      <c r="DO24" s="829"/>
      <c r="DP24" s="829"/>
      <c r="DQ24" s="1273"/>
      <c r="DR24" s="1273"/>
      <c r="DS24" s="1336"/>
    </row>
    <row r="25" spans="1:123" s="1166" customFormat="1" ht="11.1" customHeight="1" x14ac:dyDescent="0.2">
      <c r="A25" s="886">
        <f t="array" ref="A25">IF((G25&gt;=1),MAX(IF(AA25:DS25=1,$AA$2:$DS$2)),"-")</f>
        <v>81</v>
      </c>
      <c r="B25" s="178" t="s">
        <v>148</v>
      </c>
      <c r="C25" s="945">
        <f t="shared" si="3"/>
        <v>61</v>
      </c>
      <c r="D25" s="944">
        <f t="shared" si="4"/>
        <v>0.63541666666666663</v>
      </c>
      <c r="E25" s="893">
        <f t="array" ref="E25">IF((C25&gt;=1),MIN(IF(AA25:DS25&gt;=1,$AA$3:$DS$3)),"-")</f>
        <v>39445</v>
      </c>
      <c r="F25" s="890">
        <f t="array" ref="F25">IF((C25&gt;=1),MAX(IF(AA25:DS25&gt;=1,$AA$3:$DS$3)),"-")</f>
        <v>42391</v>
      </c>
      <c r="G25" s="939">
        <f t="shared" si="5"/>
        <v>5</v>
      </c>
      <c r="H25" s="943">
        <f t="shared" si="6"/>
        <v>8.1967213114754092E-2</v>
      </c>
      <c r="I25" s="859">
        <f t="array" ref="I25">IF((G25&gt;=1),MAX(IF(AA25:DS25=1,$AA$3:$DS$3)),"-")</f>
        <v>41996</v>
      </c>
      <c r="J25" s="868">
        <f t="shared" ca="1" si="7"/>
        <v>13</v>
      </c>
      <c r="K25" s="868">
        <f t="shared" ca="1" si="8"/>
        <v>15</v>
      </c>
      <c r="L25" s="942">
        <f t="shared" si="9"/>
        <v>2</v>
      </c>
      <c r="M25" s="941">
        <f t="shared" si="10"/>
        <v>3.2786885245901641E-2</v>
      </c>
      <c r="N25" s="280">
        <f t="shared" si="11"/>
        <v>7</v>
      </c>
      <c r="O25" s="940">
        <f t="shared" si="12"/>
        <v>0.11475409836065574</v>
      </c>
      <c r="P25" s="939">
        <f t="shared" si="13"/>
        <v>14</v>
      </c>
      <c r="Q25" s="938">
        <f t="shared" si="14"/>
        <v>0.22950819672131148</v>
      </c>
      <c r="R25" s="825">
        <f t="shared" si="15"/>
        <v>19</v>
      </c>
      <c r="S25" s="281">
        <f t="shared" si="16"/>
        <v>0.31147540983606559</v>
      </c>
      <c r="T25" s="826">
        <f t="shared" si="17"/>
        <v>34</v>
      </c>
      <c r="U25" s="282">
        <f t="shared" si="18"/>
        <v>0.55737704918032782</v>
      </c>
      <c r="V25" s="283">
        <f t="array" ref="V25">SUM(1*(AA$5:DS$5=AA25:DS25))-1</f>
        <v>0</v>
      </c>
      <c r="W25" s="284">
        <f t="shared" si="19"/>
        <v>0</v>
      </c>
      <c r="X25" s="873">
        <f t="shared" si="20"/>
        <v>6.278688524590164</v>
      </c>
      <c r="Y25" s="873">
        <f t="shared" si="21"/>
        <v>12.836065573770492</v>
      </c>
      <c r="Z25" s="881">
        <f t="shared" si="22"/>
        <v>0.48914431673052361</v>
      </c>
      <c r="AA25" s="215"/>
      <c r="AB25" s="206"/>
      <c r="AC25" s="206"/>
      <c r="AD25" s="207"/>
      <c r="AE25" s="207"/>
      <c r="AF25" s="207"/>
      <c r="AG25" s="207">
        <v>4</v>
      </c>
      <c r="AH25" s="207"/>
      <c r="AI25" s="207">
        <v>10</v>
      </c>
      <c r="AJ25" s="207"/>
      <c r="AK25" s="207"/>
      <c r="AL25" s="208"/>
      <c r="AM25" s="208"/>
      <c r="AN25" s="208">
        <v>1</v>
      </c>
      <c r="AO25" s="208"/>
      <c r="AP25" s="208">
        <v>7</v>
      </c>
      <c r="AQ25" s="208">
        <v>7</v>
      </c>
      <c r="AR25" s="208">
        <v>6</v>
      </c>
      <c r="AS25" s="208">
        <v>6</v>
      </c>
      <c r="AT25" s="209">
        <v>5</v>
      </c>
      <c r="AU25" s="209">
        <v>5</v>
      </c>
      <c r="AV25" s="209">
        <v>4</v>
      </c>
      <c r="AW25" s="209">
        <v>6</v>
      </c>
      <c r="AX25" s="209"/>
      <c r="AY25" s="209"/>
      <c r="AZ25" s="209"/>
      <c r="BA25" s="209"/>
      <c r="BB25" s="209"/>
      <c r="BC25" s="209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1"/>
      <c r="BP25" s="211"/>
      <c r="BQ25" s="211"/>
      <c r="BR25" s="211"/>
      <c r="BS25" s="211">
        <v>11</v>
      </c>
      <c r="BT25" s="211">
        <v>4</v>
      </c>
      <c r="BU25" s="211">
        <v>3</v>
      </c>
      <c r="BV25" s="211">
        <v>6</v>
      </c>
      <c r="BW25" s="211">
        <v>4</v>
      </c>
      <c r="BX25" s="211">
        <v>2</v>
      </c>
      <c r="BY25" s="212">
        <v>3</v>
      </c>
      <c r="BZ25" s="212">
        <v>3</v>
      </c>
      <c r="CA25" s="212">
        <v>1</v>
      </c>
      <c r="CB25" s="212">
        <v>3</v>
      </c>
      <c r="CC25" s="212">
        <v>11</v>
      </c>
      <c r="CD25" s="212">
        <v>9</v>
      </c>
      <c r="CE25" s="212">
        <v>4</v>
      </c>
      <c r="CF25" s="212">
        <v>3</v>
      </c>
      <c r="CG25" s="212">
        <v>4</v>
      </c>
      <c r="CH25" s="212">
        <v>8</v>
      </c>
      <c r="CI25" s="212">
        <v>8</v>
      </c>
      <c r="CJ25" s="212">
        <v>4</v>
      </c>
      <c r="CK25" s="212">
        <v>13</v>
      </c>
      <c r="CL25" s="213">
        <v>4</v>
      </c>
      <c r="CM25" s="213">
        <v>9</v>
      </c>
      <c r="CN25" s="213">
        <v>2</v>
      </c>
      <c r="CO25" s="213">
        <v>11</v>
      </c>
      <c r="CP25" s="213">
        <v>14</v>
      </c>
      <c r="CQ25" s="213">
        <v>10</v>
      </c>
      <c r="CR25" s="213">
        <v>12</v>
      </c>
      <c r="CS25" s="213">
        <v>1</v>
      </c>
      <c r="CT25" s="213">
        <v>1</v>
      </c>
      <c r="CU25" s="213">
        <v>4</v>
      </c>
      <c r="CV25" s="213">
        <v>3</v>
      </c>
      <c r="CW25" s="213">
        <v>5</v>
      </c>
      <c r="CX25" s="207">
        <v>10</v>
      </c>
      <c r="CY25" s="207">
        <v>5</v>
      </c>
      <c r="CZ25" s="207">
        <v>10</v>
      </c>
      <c r="DA25" s="214">
        <v>12</v>
      </c>
      <c r="DB25" s="214">
        <v>8</v>
      </c>
      <c r="DC25" s="228">
        <v>1</v>
      </c>
      <c r="DD25" s="228"/>
      <c r="DE25" s="228">
        <v>11</v>
      </c>
      <c r="DF25" s="228">
        <v>7</v>
      </c>
      <c r="DG25" s="228">
        <v>3</v>
      </c>
      <c r="DH25" s="228">
        <v>5</v>
      </c>
      <c r="DI25" s="228">
        <v>10</v>
      </c>
      <c r="DJ25" s="228">
        <v>4</v>
      </c>
      <c r="DK25" s="829">
        <v>4</v>
      </c>
      <c r="DL25" s="829">
        <v>4</v>
      </c>
      <c r="DM25" s="829">
        <v>10</v>
      </c>
      <c r="DN25" s="829">
        <v>12</v>
      </c>
      <c r="DO25" s="829">
        <v>8</v>
      </c>
      <c r="DP25" s="829">
        <v>5</v>
      </c>
      <c r="DQ25" s="1273"/>
      <c r="DR25" s="1273">
        <v>13</v>
      </c>
      <c r="DS25" s="1336"/>
    </row>
    <row r="26" spans="1:123" s="1166" customFormat="1" ht="11.1" customHeight="1" x14ac:dyDescent="0.2">
      <c r="A26" s="886" t="str">
        <f t="array" ref="A26">IF((G26&gt;=1),MAX(IF(AA26:DS26=1,$AA$2:$DS$2)),"-")</f>
        <v>-</v>
      </c>
      <c r="B26" s="177" t="s">
        <v>224</v>
      </c>
      <c r="C26" s="945">
        <f t="shared" si="3"/>
        <v>1</v>
      </c>
      <c r="D26" s="944">
        <f t="shared" si="4"/>
        <v>1.0416666666666666E-2</v>
      </c>
      <c r="E26" s="893">
        <f t="array" ref="E26">IF((C26&gt;=1),MIN(IF(AA26:DS26&gt;=1,$AA$3:$DS$3)),"-")</f>
        <v>39480</v>
      </c>
      <c r="F26" s="890">
        <f t="array" ref="F26">IF((C26&gt;=1),MAX(IF(AA26:DS26&gt;=1,$AA$3:$DS$3)),"-")</f>
        <v>39480</v>
      </c>
      <c r="G26" s="939">
        <f t="shared" si="5"/>
        <v>0</v>
      </c>
      <c r="H26" s="943">
        <f t="shared" si="6"/>
        <v>0</v>
      </c>
      <c r="I26" s="859" t="str">
        <f t="array" ref="I26">IF((G26&gt;=1),MAX(IF(AA26:DS26=1,$AA$3:$DS$3)),"-")</f>
        <v>-</v>
      </c>
      <c r="J26" s="868" t="str">
        <f t="shared" ca="1" si="7"/>
        <v>-</v>
      </c>
      <c r="K26" s="868" t="str">
        <f t="shared" ca="1" si="8"/>
        <v>-</v>
      </c>
      <c r="L26" s="942">
        <f t="shared" si="9"/>
        <v>0</v>
      </c>
      <c r="M26" s="941">
        <f t="shared" si="10"/>
        <v>0</v>
      </c>
      <c r="N26" s="280">
        <f t="shared" si="11"/>
        <v>0</v>
      </c>
      <c r="O26" s="940">
        <f t="shared" si="12"/>
        <v>0</v>
      </c>
      <c r="P26" s="939">
        <f t="shared" si="13"/>
        <v>0</v>
      </c>
      <c r="Q26" s="938">
        <f t="shared" si="14"/>
        <v>0</v>
      </c>
      <c r="R26" s="825">
        <f t="shared" si="15"/>
        <v>0</v>
      </c>
      <c r="S26" s="281">
        <f t="shared" si="16"/>
        <v>0</v>
      </c>
      <c r="T26" s="826">
        <f t="shared" si="17"/>
        <v>0</v>
      </c>
      <c r="U26" s="282">
        <f t="shared" si="18"/>
        <v>0</v>
      </c>
      <c r="V26" s="283">
        <f t="array" ref="V26">SUM(1*(AA$5:DS$5=AA26:DS26))-1</f>
        <v>1</v>
      </c>
      <c r="W26" s="284">
        <f t="shared" si="19"/>
        <v>1</v>
      </c>
      <c r="X26" s="873">
        <f t="shared" si="20"/>
        <v>13</v>
      </c>
      <c r="Y26" s="873">
        <f t="shared" si="21"/>
        <v>13</v>
      </c>
      <c r="Z26" s="881">
        <f t="shared" si="22"/>
        <v>1</v>
      </c>
      <c r="AA26" s="215"/>
      <c r="AB26" s="206"/>
      <c r="AC26" s="206"/>
      <c r="AD26" s="207"/>
      <c r="AE26" s="207"/>
      <c r="AF26" s="207"/>
      <c r="AG26" s="207"/>
      <c r="AH26" s="207">
        <v>13</v>
      </c>
      <c r="AI26" s="207"/>
      <c r="AJ26" s="207"/>
      <c r="AK26" s="207"/>
      <c r="AL26" s="208"/>
      <c r="AM26" s="208"/>
      <c r="AN26" s="208"/>
      <c r="AO26" s="208"/>
      <c r="AP26" s="208"/>
      <c r="AQ26" s="208"/>
      <c r="AR26" s="208"/>
      <c r="AS26" s="208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1"/>
      <c r="BP26" s="211"/>
      <c r="BQ26" s="211"/>
      <c r="BR26" s="211"/>
      <c r="BS26" s="211"/>
      <c r="BT26" s="211"/>
      <c r="BU26" s="211"/>
      <c r="BV26" s="211"/>
      <c r="BW26" s="211"/>
      <c r="BX26" s="211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07"/>
      <c r="CY26" s="207"/>
      <c r="CZ26" s="207"/>
      <c r="DA26" s="214"/>
      <c r="DB26" s="214"/>
      <c r="DC26" s="228"/>
      <c r="DD26" s="228"/>
      <c r="DE26" s="228"/>
      <c r="DF26" s="228"/>
      <c r="DG26" s="228"/>
      <c r="DH26" s="228"/>
      <c r="DI26" s="228"/>
      <c r="DJ26" s="228"/>
      <c r="DK26" s="829"/>
      <c r="DL26" s="829"/>
      <c r="DM26" s="829"/>
      <c r="DN26" s="829"/>
      <c r="DO26" s="829"/>
      <c r="DP26" s="829"/>
      <c r="DQ26" s="1273"/>
      <c r="DR26" s="1273"/>
      <c r="DS26" s="1336"/>
    </row>
    <row r="27" spans="1:123" s="1166" customFormat="1" ht="11.1" customHeight="1" x14ac:dyDescent="0.2">
      <c r="A27" s="886">
        <f t="array" ref="A27">IF((G27&gt;=1),MAX(IF(AA27:DS27=1,$AA$2:$DS$2)),"-")</f>
        <v>93</v>
      </c>
      <c r="B27" s="176" t="s">
        <v>149</v>
      </c>
      <c r="C27" s="945">
        <f t="shared" si="3"/>
        <v>96</v>
      </c>
      <c r="D27" s="944">
        <f t="shared" si="4"/>
        <v>1</v>
      </c>
      <c r="E27" s="893">
        <f t="array" ref="E27">IF((C27&gt;=1),MIN(IF(AA27:DS27&gt;=1,$AA$3:$DS$3)),"-")</f>
        <v>39227</v>
      </c>
      <c r="F27" s="890">
        <f t="array" ref="F27">IF((C27&gt;=1),MAX(IF(AA27:DS27&gt;=1,$AA$3:$DS$3)),"-")</f>
        <v>42391</v>
      </c>
      <c r="G27" s="939">
        <f t="shared" si="5"/>
        <v>7</v>
      </c>
      <c r="H27" s="943">
        <f t="shared" si="6"/>
        <v>7.2916666666666671E-2</v>
      </c>
      <c r="I27" s="859">
        <f t="array" ref="I27">IF((G27&gt;=1),MAX(IF(AA27:DS27=1,$AA$3:$DS$3)),"-")</f>
        <v>42328</v>
      </c>
      <c r="J27" s="868">
        <f t="shared" ca="1" si="7"/>
        <v>3</v>
      </c>
      <c r="K27" s="868">
        <f t="shared" ca="1" si="8"/>
        <v>3</v>
      </c>
      <c r="L27" s="942">
        <f t="shared" si="9"/>
        <v>13</v>
      </c>
      <c r="M27" s="941">
        <f t="shared" si="10"/>
        <v>0.13541666666666666</v>
      </c>
      <c r="N27" s="280">
        <f t="shared" si="11"/>
        <v>8</v>
      </c>
      <c r="O27" s="940">
        <f t="shared" si="12"/>
        <v>8.3333333333333329E-2</v>
      </c>
      <c r="P27" s="939">
        <f t="shared" si="13"/>
        <v>28</v>
      </c>
      <c r="Q27" s="938">
        <f t="shared" si="14"/>
        <v>0.29166666666666669</v>
      </c>
      <c r="R27" s="825">
        <f t="shared" si="15"/>
        <v>35</v>
      </c>
      <c r="S27" s="281">
        <f t="shared" si="16"/>
        <v>0.36458333333333331</v>
      </c>
      <c r="T27" s="826">
        <f t="shared" si="17"/>
        <v>53</v>
      </c>
      <c r="U27" s="282">
        <f t="shared" si="18"/>
        <v>0.55208333333333337</v>
      </c>
      <c r="V27" s="283">
        <f t="array" ref="V27">SUM(1*(AA$5:DS$5=AA27:DS27))-1</f>
        <v>3</v>
      </c>
      <c r="W27" s="284">
        <f t="shared" si="19"/>
        <v>3.125E-2</v>
      </c>
      <c r="X27" s="873">
        <f t="shared" si="20"/>
        <v>5.927083333333333</v>
      </c>
      <c r="Y27" s="873">
        <f t="shared" si="21"/>
        <v>12.260416666666666</v>
      </c>
      <c r="Z27" s="881">
        <f t="shared" si="22"/>
        <v>0.48343245539507224</v>
      </c>
      <c r="AA27" s="217">
        <v>8</v>
      </c>
      <c r="AB27" s="213">
        <v>4</v>
      </c>
      <c r="AC27" s="213">
        <v>9</v>
      </c>
      <c r="AD27" s="207">
        <v>3</v>
      </c>
      <c r="AE27" s="207">
        <v>7</v>
      </c>
      <c r="AF27" s="207">
        <v>3</v>
      </c>
      <c r="AG27" s="207">
        <v>3</v>
      </c>
      <c r="AH27" s="207">
        <v>2</v>
      </c>
      <c r="AI27" s="207">
        <v>6</v>
      </c>
      <c r="AJ27" s="207">
        <v>7</v>
      </c>
      <c r="AK27" s="207">
        <v>6</v>
      </c>
      <c r="AL27" s="208">
        <v>5</v>
      </c>
      <c r="AM27" s="208">
        <v>2</v>
      </c>
      <c r="AN27" s="208">
        <v>3</v>
      </c>
      <c r="AO27" s="208">
        <v>8</v>
      </c>
      <c r="AP27" s="208">
        <v>2</v>
      </c>
      <c r="AQ27" s="208">
        <v>3</v>
      </c>
      <c r="AR27" s="208">
        <v>5</v>
      </c>
      <c r="AS27" s="208">
        <v>3</v>
      </c>
      <c r="AT27" s="209">
        <v>4</v>
      </c>
      <c r="AU27" s="209">
        <v>2</v>
      </c>
      <c r="AV27" s="209">
        <v>5</v>
      </c>
      <c r="AW27" s="209">
        <v>9</v>
      </c>
      <c r="AX27" s="209">
        <v>8</v>
      </c>
      <c r="AY27" s="209">
        <v>5</v>
      </c>
      <c r="AZ27" s="209">
        <v>7</v>
      </c>
      <c r="BA27" s="209">
        <v>7</v>
      </c>
      <c r="BB27" s="209">
        <v>9</v>
      </c>
      <c r="BC27" s="209">
        <v>1</v>
      </c>
      <c r="BD27" s="210">
        <v>4</v>
      </c>
      <c r="BE27" s="210">
        <v>5</v>
      </c>
      <c r="BF27" s="210">
        <v>9</v>
      </c>
      <c r="BG27" s="210">
        <v>1</v>
      </c>
      <c r="BH27" s="210">
        <v>6</v>
      </c>
      <c r="BI27" s="210">
        <v>5</v>
      </c>
      <c r="BJ27" s="210">
        <v>6</v>
      </c>
      <c r="BK27" s="210">
        <v>2</v>
      </c>
      <c r="BL27" s="210">
        <v>4</v>
      </c>
      <c r="BM27" s="210">
        <v>4</v>
      </c>
      <c r="BN27" s="210">
        <v>6</v>
      </c>
      <c r="BO27" s="211">
        <v>5</v>
      </c>
      <c r="BP27" s="211">
        <v>1</v>
      </c>
      <c r="BQ27" s="211">
        <v>2</v>
      </c>
      <c r="BR27" s="211">
        <v>2</v>
      </c>
      <c r="BS27" s="211">
        <v>4</v>
      </c>
      <c r="BT27" s="211">
        <v>6</v>
      </c>
      <c r="BU27" s="211">
        <v>6</v>
      </c>
      <c r="BV27" s="211">
        <v>5</v>
      </c>
      <c r="BW27" s="211">
        <v>5</v>
      </c>
      <c r="BX27" s="211">
        <v>6</v>
      </c>
      <c r="BY27" s="212">
        <v>1</v>
      </c>
      <c r="BZ27" s="212">
        <v>1</v>
      </c>
      <c r="CA27" s="212">
        <v>9</v>
      </c>
      <c r="CB27" s="212">
        <v>2</v>
      </c>
      <c r="CC27" s="212">
        <v>4</v>
      </c>
      <c r="CD27" s="212">
        <v>6</v>
      </c>
      <c r="CE27" s="212">
        <v>2</v>
      </c>
      <c r="CF27" s="212">
        <v>6</v>
      </c>
      <c r="CG27" s="212">
        <v>6</v>
      </c>
      <c r="CH27" s="212">
        <v>9</v>
      </c>
      <c r="CI27" s="212">
        <v>7</v>
      </c>
      <c r="CJ27" s="212">
        <v>12</v>
      </c>
      <c r="CK27" s="212">
        <v>2</v>
      </c>
      <c r="CL27" s="213">
        <v>7</v>
      </c>
      <c r="CM27" s="213">
        <v>14</v>
      </c>
      <c r="CN27" s="213">
        <v>12</v>
      </c>
      <c r="CO27" s="213">
        <v>12</v>
      </c>
      <c r="CP27" s="213">
        <v>5</v>
      </c>
      <c r="CQ27" s="213">
        <v>5</v>
      </c>
      <c r="CR27" s="213">
        <v>4</v>
      </c>
      <c r="CS27" s="213">
        <v>6</v>
      </c>
      <c r="CT27" s="213">
        <v>12</v>
      </c>
      <c r="CU27" s="213">
        <v>10</v>
      </c>
      <c r="CV27" s="213">
        <v>2</v>
      </c>
      <c r="CW27" s="213">
        <v>3</v>
      </c>
      <c r="CX27" s="207">
        <v>8</v>
      </c>
      <c r="CY27" s="207">
        <v>9</v>
      </c>
      <c r="CZ27" s="207">
        <v>3</v>
      </c>
      <c r="DA27" s="214">
        <v>13</v>
      </c>
      <c r="DB27" s="214">
        <v>5</v>
      </c>
      <c r="DC27" s="228">
        <v>9</v>
      </c>
      <c r="DD27" s="228">
        <v>2</v>
      </c>
      <c r="DE27" s="228">
        <v>13</v>
      </c>
      <c r="DF27" s="228">
        <v>4</v>
      </c>
      <c r="DG27" s="228">
        <v>18</v>
      </c>
      <c r="DH27" s="228">
        <v>8</v>
      </c>
      <c r="DI27" s="228">
        <v>1</v>
      </c>
      <c r="DJ27" s="228">
        <v>14</v>
      </c>
      <c r="DK27" s="829">
        <v>11</v>
      </c>
      <c r="DL27" s="829">
        <v>10</v>
      </c>
      <c r="DM27" s="829">
        <v>2</v>
      </c>
      <c r="DN27" s="829">
        <v>10</v>
      </c>
      <c r="DO27" s="829">
        <v>1</v>
      </c>
      <c r="DP27" s="829">
        <v>6</v>
      </c>
      <c r="DQ27" s="1273">
        <v>13</v>
      </c>
      <c r="DR27" s="1273">
        <v>10</v>
      </c>
      <c r="DS27" s="1336"/>
    </row>
    <row r="28" spans="1:123" s="1166" customFormat="1" ht="11.1" customHeight="1" x14ac:dyDescent="0.2">
      <c r="A28" s="886" t="str">
        <f t="array" ref="A28">IF((G28&gt;=1),MAX(IF(AA28:DS28=1,$AA$2:$DS$2)),"-")</f>
        <v>-</v>
      </c>
      <c r="B28" s="177" t="s">
        <v>61</v>
      </c>
      <c r="C28" s="945">
        <f t="shared" si="3"/>
        <v>2</v>
      </c>
      <c r="D28" s="944">
        <f t="shared" si="4"/>
        <v>2.0833333333333332E-2</v>
      </c>
      <c r="E28" s="893">
        <f t="array" ref="E28">IF((C28&gt;=1),MIN(IF(AA28:DS28&gt;=1,$AA$3:$DS$3)),"-")</f>
        <v>39227</v>
      </c>
      <c r="F28" s="890">
        <f t="array" ref="F28">IF((C28&gt;=1),MAX(IF(AA28:DS28&gt;=1,$AA$3:$DS$3)),"-")</f>
        <v>39263</v>
      </c>
      <c r="G28" s="939">
        <f t="shared" si="5"/>
        <v>0</v>
      </c>
      <c r="H28" s="943">
        <f t="shared" si="6"/>
        <v>0</v>
      </c>
      <c r="I28" s="859" t="str">
        <f t="array" ref="I28">IF((G28&gt;=1),MAX(IF(AA28:DS28=1,$AA$3:$DS$3)),"-")</f>
        <v>-</v>
      </c>
      <c r="J28" s="868" t="str">
        <f t="shared" ca="1" si="7"/>
        <v>-</v>
      </c>
      <c r="K28" s="868" t="str">
        <f t="shared" ca="1" si="8"/>
        <v>-</v>
      </c>
      <c r="L28" s="942">
        <f t="shared" si="9"/>
        <v>0</v>
      </c>
      <c r="M28" s="941">
        <f t="shared" si="10"/>
        <v>0</v>
      </c>
      <c r="N28" s="280">
        <f t="shared" si="11"/>
        <v>0</v>
      </c>
      <c r="O28" s="940">
        <f t="shared" si="12"/>
        <v>0</v>
      </c>
      <c r="P28" s="939">
        <f t="shared" si="13"/>
        <v>0</v>
      </c>
      <c r="Q28" s="938">
        <f t="shared" si="14"/>
        <v>0</v>
      </c>
      <c r="R28" s="825">
        <f t="shared" si="15"/>
        <v>0</v>
      </c>
      <c r="S28" s="281">
        <f t="shared" si="16"/>
        <v>0</v>
      </c>
      <c r="T28" s="826">
        <f t="shared" si="17"/>
        <v>0</v>
      </c>
      <c r="U28" s="282">
        <f t="shared" si="18"/>
        <v>0</v>
      </c>
      <c r="V28" s="283">
        <f t="array" ref="V28">SUM(1*(AA$5:DS$5=AA28:DS28))-1</f>
        <v>0</v>
      </c>
      <c r="W28" s="284">
        <f t="shared" si="19"/>
        <v>0</v>
      </c>
      <c r="X28" s="873">
        <f t="shared" si="20"/>
        <v>9</v>
      </c>
      <c r="Y28" s="873">
        <f t="shared" si="21"/>
        <v>13</v>
      </c>
      <c r="Z28" s="881">
        <f t="shared" si="22"/>
        <v>0.69230769230769229</v>
      </c>
      <c r="AA28" s="217">
        <v>10</v>
      </c>
      <c r="AB28" s="213">
        <v>8</v>
      </c>
      <c r="AC28" s="213"/>
      <c r="AD28" s="207"/>
      <c r="AE28" s="207"/>
      <c r="AF28" s="207"/>
      <c r="AG28" s="207"/>
      <c r="AH28" s="207"/>
      <c r="AI28" s="207"/>
      <c r="AJ28" s="207"/>
      <c r="AK28" s="207"/>
      <c r="AL28" s="216"/>
      <c r="AM28" s="216"/>
      <c r="AN28" s="216"/>
      <c r="AO28" s="216"/>
      <c r="AP28" s="216"/>
      <c r="AQ28" s="216"/>
      <c r="AR28" s="216"/>
      <c r="AS28" s="208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07"/>
      <c r="CY28" s="207"/>
      <c r="CZ28" s="207"/>
      <c r="DA28" s="214"/>
      <c r="DB28" s="214"/>
      <c r="DC28" s="228"/>
      <c r="DD28" s="228"/>
      <c r="DE28" s="228"/>
      <c r="DF28" s="228"/>
      <c r="DG28" s="228"/>
      <c r="DH28" s="228"/>
      <c r="DI28" s="228"/>
      <c r="DJ28" s="228"/>
      <c r="DK28" s="829"/>
      <c r="DL28" s="829"/>
      <c r="DM28" s="829"/>
      <c r="DN28" s="829"/>
      <c r="DO28" s="829"/>
      <c r="DP28" s="829"/>
      <c r="DQ28" s="1273"/>
      <c r="DR28" s="1273"/>
      <c r="DS28" s="1336"/>
    </row>
    <row r="29" spans="1:123" s="1166" customFormat="1" ht="11.1" customHeight="1" x14ac:dyDescent="0.2">
      <c r="A29" s="886">
        <f t="array" ref="A29">IF((G29&gt;=1),MAX(IF(AA29:DS29=1,$AA$2:$DS$2)),"-")</f>
        <v>50</v>
      </c>
      <c r="B29" s="178" t="s">
        <v>152</v>
      </c>
      <c r="C29" s="945">
        <f t="shared" si="3"/>
        <v>21</v>
      </c>
      <c r="D29" s="944">
        <f t="shared" si="4"/>
        <v>0.21875</v>
      </c>
      <c r="E29" s="893">
        <f t="array" ref="E29">IF((C29&gt;=1),MIN(IF(AA29:DS29&gt;=1,$AA$3:$DS$3)),"-")</f>
        <v>39227</v>
      </c>
      <c r="F29" s="890">
        <f t="array" ref="F29">IF((C29&gt;=1),MAX(IF(AA29:DS29&gt;=1,$AA$3:$DS$3)),"-")</f>
        <v>41670</v>
      </c>
      <c r="G29" s="939">
        <f t="shared" si="5"/>
        <v>4</v>
      </c>
      <c r="H29" s="943">
        <f t="shared" si="6"/>
        <v>0.19047619047619047</v>
      </c>
      <c r="I29" s="859">
        <f t="array" ref="I29">IF((G29&gt;=1),MAX(IF(AA29:DS29=1,$AA$3:$DS$3)),"-")</f>
        <v>41040</v>
      </c>
      <c r="J29" s="868">
        <f t="shared" ca="1" si="7"/>
        <v>3</v>
      </c>
      <c r="K29" s="868">
        <f t="shared" ca="1" si="8"/>
        <v>46</v>
      </c>
      <c r="L29" s="942">
        <f t="shared" si="9"/>
        <v>1</v>
      </c>
      <c r="M29" s="941">
        <f t="shared" si="10"/>
        <v>4.7619047619047616E-2</v>
      </c>
      <c r="N29" s="280">
        <f t="shared" si="11"/>
        <v>1</v>
      </c>
      <c r="O29" s="940">
        <f t="shared" si="12"/>
        <v>4.7619047619047616E-2</v>
      </c>
      <c r="P29" s="939">
        <f t="shared" si="13"/>
        <v>6</v>
      </c>
      <c r="Q29" s="938">
        <f t="shared" si="14"/>
        <v>0.2857142857142857</v>
      </c>
      <c r="R29" s="825">
        <f t="shared" si="15"/>
        <v>8</v>
      </c>
      <c r="S29" s="281">
        <f t="shared" si="16"/>
        <v>0.38095238095238093</v>
      </c>
      <c r="T29" s="826">
        <f t="shared" si="17"/>
        <v>9</v>
      </c>
      <c r="U29" s="282">
        <f t="shared" si="18"/>
        <v>0.42857142857142855</v>
      </c>
      <c r="V29" s="283">
        <f t="array" ref="V29">SUM(1*(AA$5:DS$5=AA29:DS29))-1</f>
        <v>3</v>
      </c>
      <c r="W29" s="284">
        <f t="shared" si="19"/>
        <v>0.14285714285714285</v>
      </c>
      <c r="X29" s="873">
        <f t="shared" si="20"/>
        <v>6.4761904761904763</v>
      </c>
      <c r="Y29" s="873">
        <f t="shared" si="21"/>
        <v>11.904761904761905</v>
      </c>
      <c r="Z29" s="881">
        <f t="shared" si="22"/>
        <v>0.54400000000000004</v>
      </c>
      <c r="AA29" s="217">
        <v>4</v>
      </c>
      <c r="AB29" s="213">
        <v>2</v>
      </c>
      <c r="AC29" s="213"/>
      <c r="AD29" s="207">
        <v>9</v>
      </c>
      <c r="AE29" s="207">
        <v>12</v>
      </c>
      <c r="AF29" s="207"/>
      <c r="AG29" s="207"/>
      <c r="AH29" s="207"/>
      <c r="AI29" s="207">
        <v>3</v>
      </c>
      <c r="AJ29" s="207">
        <v>11</v>
      </c>
      <c r="AK29" s="207">
        <v>11</v>
      </c>
      <c r="AL29" s="208">
        <v>4</v>
      </c>
      <c r="AM29" s="208"/>
      <c r="AN29" s="208"/>
      <c r="AO29" s="208"/>
      <c r="AP29" s="208"/>
      <c r="AQ29" s="208"/>
      <c r="AR29" s="208"/>
      <c r="AS29" s="208"/>
      <c r="AT29" s="209"/>
      <c r="AU29" s="209"/>
      <c r="AV29" s="209"/>
      <c r="AW29" s="209"/>
      <c r="AX29" s="209"/>
      <c r="AY29" s="209">
        <v>1</v>
      </c>
      <c r="AZ29" s="209"/>
      <c r="BA29" s="209"/>
      <c r="BB29" s="209"/>
      <c r="BC29" s="209"/>
      <c r="BD29" s="210">
        <v>1</v>
      </c>
      <c r="BE29" s="210"/>
      <c r="BF29" s="210"/>
      <c r="BG29" s="210">
        <v>5</v>
      </c>
      <c r="BH29" s="210">
        <v>9</v>
      </c>
      <c r="BI29" s="210"/>
      <c r="BJ29" s="210"/>
      <c r="BK29" s="210"/>
      <c r="BL29" s="210"/>
      <c r="BM29" s="210"/>
      <c r="BN29" s="210">
        <v>9</v>
      </c>
      <c r="BO29" s="211">
        <v>10</v>
      </c>
      <c r="BP29" s="211"/>
      <c r="BQ29" s="211"/>
      <c r="BR29" s="211">
        <v>10</v>
      </c>
      <c r="BS29" s="211">
        <v>1</v>
      </c>
      <c r="BT29" s="211"/>
      <c r="BU29" s="211"/>
      <c r="BV29" s="211"/>
      <c r="BW29" s="211">
        <v>7</v>
      </c>
      <c r="BX29" s="211">
        <v>1</v>
      </c>
      <c r="BY29" s="212"/>
      <c r="BZ29" s="212"/>
      <c r="CA29" s="212">
        <v>8</v>
      </c>
      <c r="CB29" s="212"/>
      <c r="CC29" s="212"/>
      <c r="CD29" s="212"/>
      <c r="CE29" s="212">
        <v>9</v>
      </c>
      <c r="CF29" s="212"/>
      <c r="CG29" s="212"/>
      <c r="CH29" s="212"/>
      <c r="CI29" s="212"/>
      <c r="CJ29" s="212"/>
      <c r="CK29" s="212"/>
      <c r="CL29" s="213"/>
      <c r="CM29" s="213"/>
      <c r="CN29" s="213"/>
      <c r="CO29" s="213"/>
      <c r="CP29" s="213"/>
      <c r="CQ29" s="213"/>
      <c r="CR29" s="213">
        <v>9</v>
      </c>
      <c r="CS29" s="213"/>
      <c r="CT29" s="213"/>
      <c r="CU29" s="213"/>
      <c r="CV29" s="213"/>
      <c r="CW29" s="213"/>
      <c r="CX29" s="207"/>
      <c r="CY29" s="207"/>
      <c r="CZ29" s="207"/>
      <c r="DA29" s="214"/>
      <c r="DB29" s="214"/>
      <c r="DC29" s="228"/>
      <c r="DD29" s="228"/>
      <c r="DE29" s="228"/>
      <c r="DF29" s="228"/>
      <c r="DG29" s="228"/>
      <c r="DH29" s="228"/>
      <c r="DI29" s="228"/>
      <c r="DJ29" s="228"/>
      <c r="DK29" s="829"/>
      <c r="DL29" s="829"/>
      <c r="DM29" s="829"/>
      <c r="DN29" s="829"/>
      <c r="DO29" s="829"/>
      <c r="DP29" s="829"/>
      <c r="DQ29" s="1273"/>
      <c r="DR29" s="1273"/>
      <c r="DS29" s="1336"/>
    </row>
    <row r="30" spans="1:123" s="1166" customFormat="1" ht="11.1" customHeight="1" x14ac:dyDescent="0.2">
      <c r="A30" s="886">
        <f t="array" ref="A30">IF((G30&gt;=1),MAX(IF(AA30:DS30=1,$AA$2:$DS$2)),"-")</f>
        <v>10</v>
      </c>
      <c r="B30" s="182" t="s">
        <v>223</v>
      </c>
      <c r="C30" s="945">
        <f t="shared" si="3"/>
        <v>8</v>
      </c>
      <c r="D30" s="944">
        <f t="shared" si="4"/>
        <v>8.3333333333333329E-2</v>
      </c>
      <c r="E30" s="893">
        <f t="array" ref="E30">IF((C30&gt;=1),MIN(IF(AA30:DS30&gt;=1,$AA$3:$DS$3)),"-")</f>
        <v>39227</v>
      </c>
      <c r="F30" s="890">
        <f t="array" ref="F30">IF((C30&gt;=1),MAX(IF(AA30:DS30&gt;=1,$AA$3:$DS$3)),"-")</f>
        <v>39599</v>
      </c>
      <c r="G30" s="939">
        <f t="shared" si="5"/>
        <v>1</v>
      </c>
      <c r="H30" s="943">
        <f t="shared" si="6"/>
        <v>0.125</v>
      </c>
      <c r="I30" s="859">
        <f t="array" ref="I30">IF((G30&gt;=1),MAX(IF(AA30:DS30=1,$AA$3:$DS$3)),"-")</f>
        <v>39564</v>
      </c>
      <c r="J30" s="868">
        <f t="shared" ca="1" si="7"/>
        <v>1</v>
      </c>
      <c r="K30" s="868">
        <f t="shared" ca="1" si="8"/>
        <v>86</v>
      </c>
      <c r="L30" s="942">
        <f t="shared" si="9"/>
        <v>1</v>
      </c>
      <c r="M30" s="941">
        <f t="shared" si="10"/>
        <v>0.125</v>
      </c>
      <c r="N30" s="280">
        <f t="shared" si="11"/>
        <v>0</v>
      </c>
      <c r="O30" s="940">
        <f t="shared" si="12"/>
        <v>0</v>
      </c>
      <c r="P30" s="939">
        <f t="shared" si="13"/>
        <v>2</v>
      </c>
      <c r="Q30" s="938">
        <f t="shared" si="14"/>
        <v>0.25</v>
      </c>
      <c r="R30" s="825">
        <f t="shared" si="15"/>
        <v>4</v>
      </c>
      <c r="S30" s="281">
        <f t="shared" si="16"/>
        <v>0.5</v>
      </c>
      <c r="T30" s="826">
        <f t="shared" si="17"/>
        <v>4</v>
      </c>
      <c r="U30" s="282">
        <f t="shared" si="18"/>
        <v>0.5</v>
      </c>
      <c r="V30" s="283">
        <f t="array" ref="V30">SUM(1*(AA$5:DS$5=AA30:DS30))-1</f>
        <v>0</v>
      </c>
      <c r="W30" s="284">
        <f t="shared" si="19"/>
        <v>0</v>
      </c>
      <c r="X30" s="873">
        <f t="shared" si="20"/>
        <v>5.875</v>
      </c>
      <c r="Y30" s="873">
        <f t="shared" si="21"/>
        <v>12.75</v>
      </c>
      <c r="Z30" s="881">
        <f t="shared" si="22"/>
        <v>0.46078431372549017</v>
      </c>
      <c r="AA30" s="217">
        <v>7</v>
      </c>
      <c r="AB30" s="213">
        <v>11</v>
      </c>
      <c r="AC30" s="213">
        <v>6</v>
      </c>
      <c r="AD30" s="207"/>
      <c r="AE30" s="207">
        <v>4</v>
      </c>
      <c r="AF30" s="207">
        <v>12</v>
      </c>
      <c r="AG30" s="207"/>
      <c r="AH30" s="207"/>
      <c r="AI30" s="207">
        <v>2</v>
      </c>
      <c r="AJ30" s="207">
        <v>1</v>
      </c>
      <c r="AK30" s="207">
        <v>4</v>
      </c>
      <c r="AL30" s="208"/>
      <c r="AM30" s="208"/>
      <c r="AN30" s="208"/>
      <c r="AO30" s="208"/>
      <c r="AP30" s="208"/>
      <c r="AQ30" s="208"/>
      <c r="AR30" s="208"/>
      <c r="AS30" s="208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3"/>
      <c r="CM30" s="213"/>
      <c r="CN30" s="213"/>
      <c r="CO30" s="213"/>
      <c r="CP30" s="213"/>
      <c r="CQ30" s="213"/>
      <c r="CR30" s="213"/>
      <c r="CS30" s="213"/>
      <c r="CT30" s="213"/>
      <c r="CU30" s="213"/>
      <c r="CV30" s="213"/>
      <c r="CW30" s="213"/>
      <c r="CX30" s="207"/>
      <c r="CY30" s="207"/>
      <c r="CZ30" s="207"/>
      <c r="DA30" s="214"/>
      <c r="DB30" s="214"/>
      <c r="DC30" s="228"/>
      <c r="DD30" s="228"/>
      <c r="DE30" s="228"/>
      <c r="DF30" s="228"/>
      <c r="DG30" s="228"/>
      <c r="DH30" s="228"/>
      <c r="DI30" s="228"/>
      <c r="DJ30" s="228"/>
      <c r="DK30" s="829"/>
      <c r="DL30" s="829"/>
      <c r="DM30" s="829"/>
      <c r="DN30" s="829"/>
      <c r="DO30" s="829"/>
      <c r="DP30" s="829"/>
      <c r="DQ30" s="1273"/>
      <c r="DR30" s="1273"/>
      <c r="DS30" s="1336"/>
    </row>
    <row r="31" spans="1:123" s="1166" customFormat="1" ht="11.1" customHeight="1" x14ac:dyDescent="0.2">
      <c r="A31" s="886">
        <f t="array" ref="A31">IF((G31&gt;=1),MAX(IF(AA31:DS31=1,$AA$2:$DS$2)),"-")</f>
        <v>12</v>
      </c>
      <c r="B31" s="180" t="s">
        <v>162</v>
      </c>
      <c r="C31" s="945">
        <f t="shared" si="3"/>
        <v>9</v>
      </c>
      <c r="D31" s="944">
        <f t="shared" si="4"/>
        <v>9.375E-2</v>
      </c>
      <c r="E31" s="893">
        <f t="array" ref="E31">IF((C31&gt;=1),MIN(IF(AA31:DS31&gt;=1,$AA$3:$DS$3)),"-")</f>
        <v>39599</v>
      </c>
      <c r="F31" s="890">
        <f t="array" ref="F31">IF((C31&gt;=1),MAX(IF(AA31:DS31&gt;=1,$AA$3:$DS$3)),"-")</f>
        <v>40466</v>
      </c>
      <c r="G31" s="939">
        <f t="shared" si="5"/>
        <v>1</v>
      </c>
      <c r="H31" s="943">
        <f t="shared" si="6"/>
        <v>0.1111111111111111</v>
      </c>
      <c r="I31" s="859">
        <f t="array" ref="I31">IF((G31&gt;=1),MAX(IF(AA31:DS31=1,$AA$3:$DS$3)),"-")</f>
        <v>39718</v>
      </c>
      <c r="J31" s="868">
        <f t="shared" ca="1" si="7"/>
        <v>7</v>
      </c>
      <c r="K31" s="868">
        <f t="shared" ca="1" si="8"/>
        <v>84</v>
      </c>
      <c r="L31" s="942">
        <f t="shared" si="9"/>
        <v>2</v>
      </c>
      <c r="M31" s="941">
        <f t="shared" si="10"/>
        <v>0.22222222222222221</v>
      </c>
      <c r="N31" s="280">
        <f t="shared" si="11"/>
        <v>2</v>
      </c>
      <c r="O31" s="940">
        <f t="shared" si="12"/>
        <v>0.22222222222222221</v>
      </c>
      <c r="P31" s="939">
        <f t="shared" si="13"/>
        <v>5</v>
      </c>
      <c r="Q31" s="938">
        <f t="shared" si="14"/>
        <v>0.55555555555555558</v>
      </c>
      <c r="R31" s="825">
        <f t="shared" si="15"/>
        <v>5</v>
      </c>
      <c r="S31" s="281">
        <f t="shared" si="16"/>
        <v>0.55555555555555558</v>
      </c>
      <c r="T31" s="826">
        <f t="shared" si="17"/>
        <v>6</v>
      </c>
      <c r="U31" s="282">
        <f t="shared" si="18"/>
        <v>0.66666666666666663</v>
      </c>
      <c r="V31" s="283">
        <f t="array" ref="V31">SUM(1*(AA$5:DS$5=AA31:DS31))-1</f>
        <v>1</v>
      </c>
      <c r="W31" s="284">
        <f t="shared" si="19"/>
        <v>0.1111111111111111</v>
      </c>
      <c r="X31" s="873">
        <f t="shared" si="20"/>
        <v>4.8888888888888893</v>
      </c>
      <c r="Y31" s="873">
        <f t="shared" si="21"/>
        <v>11.666666666666666</v>
      </c>
      <c r="Z31" s="881">
        <f t="shared" si="22"/>
        <v>0.41904761904761911</v>
      </c>
      <c r="AA31" s="215"/>
      <c r="AB31" s="206"/>
      <c r="AC31" s="206"/>
      <c r="AD31" s="207"/>
      <c r="AE31" s="207"/>
      <c r="AF31" s="207"/>
      <c r="AG31" s="207"/>
      <c r="AH31" s="207"/>
      <c r="AI31" s="207"/>
      <c r="AJ31" s="207"/>
      <c r="AK31" s="207">
        <v>2</v>
      </c>
      <c r="AL31" s="208">
        <v>1</v>
      </c>
      <c r="AM31" s="208"/>
      <c r="AN31" s="208"/>
      <c r="AO31" s="208">
        <v>2</v>
      </c>
      <c r="AP31" s="208">
        <v>4</v>
      </c>
      <c r="AQ31" s="208"/>
      <c r="AR31" s="208"/>
      <c r="AS31" s="208"/>
      <c r="AT31" s="209"/>
      <c r="AU31" s="209">
        <v>12</v>
      </c>
      <c r="AV31" s="209">
        <v>3</v>
      </c>
      <c r="AW31" s="209"/>
      <c r="AX31" s="209">
        <v>3</v>
      </c>
      <c r="AY31" s="209">
        <v>11</v>
      </c>
      <c r="AZ31" s="209"/>
      <c r="BA31" s="209"/>
      <c r="BB31" s="209"/>
      <c r="BC31" s="209"/>
      <c r="BD31" s="210"/>
      <c r="BE31" s="210">
        <v>6</v>
      </c>
      <c r="BF31" s="210"/>
      <c r="BG31" s="210"/>
      <c r="BH31" s="210"/>
      <c r="BI31" s="210"/>
      <c r="BJ31" s="210"/>
      <c r="BK31" s="210"/>
      <c r="BL31" s="210"/>
      <c r="BM31" s="210"/>
      <c r="BN31" s="210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3"/>
      <c r="CM31" s="213"/>
      <c r="CN31" s="213"/>
      <c r="CO31" s="213"/>
      <c r="CP31" s="213"/>
      <c r="CQ31" s="213"/>
      <c r="CR31" s="213"/>
      <c r="CS31" s="213"/>
      <c r="CT31" s="213"/>
      <c r="CU31" s="213"/>
      <c r="CV31" s="213"/>
      <c r="CW31" s="213"/>
      <c r="CX31" s="207"/>
      <c r="CY31" s="207"/>
      <c r="CZ31" s="207"/>
      <c r="DA31" s="214"/>
      <c r="DB31" s="214"/>
      <c r="DC31" s="228"/>
      <c r="DD31" s="228"/>
      <c r="DE31" s="228"/>
      <c r="DF31" s="228"/>
      <c r="DG31" s="228"/>
      <c r="DH31" s="228"/>
      <c r="DI31" s="228"/>
      <c r="DJ31" s="228"/>
      <c r="DK31" s="829"/>
      <c r="DL31" s="829"/>
      <c r="DM31" s="829"/>
      <c r="DN31" s="829"/>
      <c r="DO31" s="829"/>
      <c r="DP31" s="829"/>
      <c r="DQ31" s="1273"/>
      <c r="DR31" s="1273"/>
      <c r="DS31" s="1336"/>
    </row>
    <row r="32" spans="1:123" s="1166" customFormat="1" ht="11.1" customHeight="1" x14ac:dyDescent="0.2">
      <c r="A32" s="886" t="str">
        <f t="array" ref="A32">IF((G32&gt;=1),MAX(IF(AA32:DS32=1,$AA$2:$DS$2)),"-")</f>
        <v>-</v>
      </c>
      <c r="B32" s="177" t="s">
        <v>133</v>
      </c>
      <c r="C32" s="945">
        <f t="shared" si="3"/>
        <v>1</v>
      </c>
      <c r="D32" s="944">
        <f t="shared" si="4"/>
        <v>1.0416666666666666E-2</v>
      </c>
      <c r="E32" s="893">
        <f t="array" ref="E32">IF((C32&gt;=1),MIN(IF(AA32:DS32&gt;=1,$AA$3:$DS$3)),"-")</f>
        <v>41040</v>
      </c>
      <c r="F32" s="890">
        <f t="array" ref="F32">IF((C32&gt;=1),MAX(IF(AA32:DS32&gt;=1,$AA$3:$DS$3)),"-")</f>
        <v>41040</v>
      </c>
      <c r="G32" s="939">
        <f t="shared" si="5"/>
        <v>0</v>
      </c>
      <c r="H32" s="943">
        <f t="shared" si="6"/>
        <v>0</v>
      </c>
      <c r="I32" s="859" t="str">
        <f t="array" ref="I32">IF((G32&gt;=1),MAX(IF(AA32:DS32=1,$AA$3:$DS$3)),"-")</f>
        <v>-</v>
      </c>
      <c r="J32" s="868" t="str">
        <f t="shared" ca="1" si="7"/>
        <v>-</v>
      </c>
      <c r="K32" s="868" t="str">
        <f t="shared" ca="1" si="8"/>
        <v>-</v>
      </c>
      <c r="L32" s="942">
        <f t="shared" si="9"/>
        <v>0</v>
      </c>
      <c r="M32" s="941">
        <f t="shared" si="10"/>
        <v>0</v>
      </c>
      <c r="N32" s="280">
        <f t="shared" si="11"/>
        <v>0</v>
      </c>
      <c r="O32" s="940">
        <f t="shared" si="12"/>
        <v>0</v>
      </c>
      <c r="P32" s="939">
        <f t="shared" si="13"/>
        <v>0</v>
      </c>
      <c r="Q32" s="938">
        <f t="shared" si="14"/>
        <v>0</v>
      </c>
      <c r="R32" s="825">
        <f t="shared" si="15"/>
        <v>0</v>
      </c>
      <c r="S32" s="281">
        <f t="shared" si="16"/>
        <v>0</v>
      </c>
      <c r="T32" s="826">
        <f t="shared" si="17"/>
        <v>0</v>
      </c>
      <c r="U32" s="282">
        <f t="shared" si="18"/>
        <v>0</v>
      </c>
      <c r="V32" s="283">
        <f t="array" ref="V32">SUM(1*(AA$5:DS$5=AA32:DS32))-1</f>
        <v>0</v>
      </c>
      <c r="W32" s="284">
        <f t="shared" si="19"/>
        <v>0</v>
      </c>
      <c r="X32" s="873">
        <f t="shared" si="20"/>
        <v>9</v>
      </c>
      <c r="Y32" s="873">
        <f t="shared" si="21"/>
        <v>14</v>
      </c>
      <c r="Z32" s="881">
        <f t="shared" si="22"/>
        <v>0.6428571428571429</v>
      </c>
      <c r="AA32" s="218"/>
      <c r="AB32" s="219"/>
      <c r="AC32" s="219"/>
      <c r="AD32" s="220"/>
      <c r="AE32" s="220"/>
      <c r="AF32" s="220"/>
      <c r="AG32" s="220"/>
      <c r="AH32" s="220"/>
      <c r="AI32" s="220"/>
      <c r="AJ32" s="220"/>
      <c r="AK32" s="220"/>
      <c r="AL32" s="221"/>
      <c r="AM32" s="221"/>
      <c r="AN32" s="221"/>
      <c r="AO32" s="221"/>
      <c r="AP32" s="221"/>
      <c r="AQ32" s="221"/>
      <c r="AR32" s="221"/>
      <c r="AS32" s="222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5"/>
      <c r="BP32" s="225"/>
      <c r="BQ32" s="225"/>
      <c r="BR32" s="225"/>
      <c r="BS32" s="225"/>
      <c r="BT32" s="225"/>
      <c r="BU32" s="225"/>
      <c r="BV32" s="225"/>
      <c r="BW32" s="225"/>
      <c r="BX32" s="225">
        <v>9</v>
      </c>
      <c r="BY32" s="226"/>
      <c r="BZ32" s="226"/>
      <c r="CA32" s="226"/>
      <c r="CB32" s="226"/>
      <c r="CC32" s="226"/>
      <c r="CD32" s="226"/>
      <c r="CE32" s="226"/>
      <c r="CF32" s="226"/>
      <c r="CG32" s="226"/>
      <c r="CH32" s="226"/>
      <c r="CI32" s="226"/>
      <c r="CJ32" s="226"/>
      <c r="CK32" s="226"/>
      <c r="CL32" s="227"/>
      <c r="CM32" s="227"/>
      <c r="CN32" s="227"/>
      <c r="CO32" s="227"/>
      <c r="CP32" s="227"/>
      <c r="CQ32" s="227"/>
      <c r="CR32" s="227"/>
      <c r="CS32" s="227"/>
      <c r="CT32" s="227"/>
      <c r="CU32" s="227"/>
      <c r="CV32" s="227"/>
      <c r="CW32" s="227"/>
      <c r="CX32" s="220"/>
      <c r="CY32" s="220"/>
      <c r="CZ32" s="220"/>
      <c r="DA32" s="228"/>
      <c r="DB32" s="228"/>
      <c r="DC32" s="228"/>
      <c r="DD32" s="228"/>
      <c r="DE32" s="228"/>
      <c r="DF32" s="228"/>
      <c r="DG32" s="228"/>
      <c r="DH32" s="228"/>
      <c r="DI32" s="228"/>
      <c r="DJ32" s="228"/>
      <c r="DK32" s="830"/>
      <c r="DL32" s="830"/>
      <c r="DM32" s="830"/>
      <c r="DN32" s="830"/>
      <c r="DO32" s="830"/>
      <c r="DP32" s="830"/>
      <c r="DQ32" s="1274"/>
      <c r="DR32" s="1274"/>
      <c r="DS32" s="1337"/>
    </row>
    <row r="33" spans="1:123" s="1166" customFormat="1" ht="11.1" customHeight="1" x14ac:dyDescent="0.2">
      <c r="A33" s="886" t="str">
        <f t="array" ref="A33">IF((G33&gt;=1),MAX(IF(AA33:DS33=1,$AA$2:$DS$2)),"-")</f>
        <v>-</v>
      </c>
      <c r="B33" s="177" t="s">
        <v>42</v>
      </c>
      <c r="C33" s="945">
        <f t="shared" si="3"/>
        <v>4</v>
      </c>
      <c r="D33" s="944">
        <f t="shared" si="4"/>
        <v>4.1666666666666664E-2</v>
      </c>
      <c r="E33" s="893">
        <f t="array" ref="E33">IF((C33&gt;=1),MIN(IF(AA33:DS33&gt;=1,$AA$3:$DS$3)),"-")</f>
        <v>39718</v>
      </c>
      <c r="F33" s="890">
        <f t="array" ref="F33">IF((C33&gt;=1),MAX(IF(AA33:DS33&gt;=1,$AA$3:$DS$3)),"-")</f>
        <v>41397</v>
      </c>
      <c r="G33" s="939">
        <f t="shared" si="5"/>
        <v>0</v>
      </c>
      <c r="H33" s="943">
        <f t="shared" si="6"/>
        <v>0</v>
      </c>
      <c r="I33" s="859" t="str">
        <f t="array" ref="I33">IF((G33&gt;=1),MAX(IF(AA33:DS33=1,$AA$3:$DS$3)),"-")</f>
        <v>-</v>
      </c>
      <c r="J33" s="868" t="str">
        <f t="shared" ca="1" si="7"/>
        <v>-</v>
      </c>
      <c r="K33" s="868" t="str">
        <f t="shared" ca="1" si="8"/>
        <v>-</v>
      </c>
      <c r="L33" s="942">
        <f t="shared" si="9"/>
        <v>1</v>
      </c>
      <c r="M33" s="941">
        <f t="shared" si="10"/>
        <v>0.25</v>
      </c>
      <c r="N33" s="280">
        <f t="shared" si="11"/>
        <v>0</v>
      </c>
      <c r="O33" s="940">
        <f t="shared" si="12"/>
        <v>0</v>
      </c>
      <c r="P33" s="939">
        <f t="shared" si="13"/>
        <v>1</v>
      </c>
      <c r="Q33" s="938">
        <f t="shared" si="14"/>
        <v>0.25</v>
      </c>
      <c r="R33" s="825">
        <f t="shared" si="15"/>
        <v>1</v>
      </c>
      <c r="S33" s="281">
        <f t="shared" si="16"/>
        <v>0.25</v>
      </c>
      <c r="T33" s="826">
        <f t="shared" si="17"/>
        <v>2</v>
      </c>
      <c r="U33" s="282">
        <f t="shared" si="18"/>
        <v>0.5</v>
      </c>
      <c r="V33" s="283">
        <f t="array" ref="V33">SUM(1*(AA$5:DS$5=AA33:DS33))-1</f>
        <v>0</v>
      </c>
      <c r="W33" s="284">
        <f t="shared" si="19"/>
        <v>0</v>
      </c>
      <c r="X33" s="873">
        <f t="shared" si="20"/>
        <v>7.25</v>
      </c>
      <c r="Y33" s="873">
        <f t="shared" si="21"/>
        <v>13.75</v>
      </c>
      <c r="Z33" s="881">
        <f t="shared" si="22"/>
        <v>0.52727272727272723</v>
      </c>
      <c r="AA33" s="218"/>
      <c r="AB33" s="219"/>
      <c r="AC33" s="219"/>
      <c r="AD33" s="220"/>
      <c r="AE33" s="220"/>
      <c r="AF33" s="220"/>
      <c r="AG33" s="220"/>
      <c r="AH33" s="220"/>
      <c r="AI33" s="220"/>
      <c r="AJ33" s="220"/>
      <c r="AK33" s="220"/>
      <c r="AL33" s="222">
        <v>9</v>
      </c>
      <c r="AM33" s="222"/>
      <c r="AN33" s="222"/>
      <c r="AO33" s="222"/>
      <c r="AP33" s="222"/>
      <c r="AQ33" s="222">
        <v>2</v>
      </c>
      <c r="AR33" s="222"/>
      <c r="AS33" s="222"/>
      <c r="AT33" s="223"/>
      <c r="AU33" s="223"/>
      <c r="AV33" s="223"/>
      <c r="AW33" s="223"/>
      <c r="AX33" s="223">
        <v>12</v>
      </c>
      <c r="AY33" s="223"/>
      <c r="AZ33" s="223"/>
      <c r="BA33" s="223"/>
      <c r="BB33" s="223"/>
      <c r="BC33" s="223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5"/>
      <c r="BP33" s="225"/>
      <c r="BQ33" s="225"/>
      <c r="BR33" s="225"/>
      <c r="BS33" s="225"/>
      <c r="BT33" s="225"/>
      <c r="BU33" s="225"/>
      <c r="BV33" s="225"/>
      <c r="BW33" s="225"/>
      <c r="BX33" s="225"/>
      <c r="BY33" s="226"/>
      <c r="BZ33" s="226"/>
      <c r="CA33" s="226"/>
      <c r="CB33" s="226"/>
      <c r="CC33" s="226"/>
      <c r="CD33" s="226"/>
      <c r="CE33" s="226"/>
      <c r="CF33" s="226"/>
      <c r="CG33" s="226"/>
      <c r="CH33" s="226"/>
      <c r="CI33" s="226"/>
      <c r="CJ33" s="226">
        <v>6</v>
      </c>
      <c r="CK33" s="226"/>
      <c r="CL33" s="227"/>
      <c r="CM33" s="227"/>
      <c r="CN33" s="227"/>
      <c r="CO33" s="227"/>
      <c r="CP33" s="227"/>
      <c r="CQ33" s="227"/>
      <c r="CR33" s="227"/>
      <c r="CS33" s="227"/>
      <c r="CT33" s="227"/>
      <c r="CU33" s="227"/>
      <c r="CV33" s="227"/>
      <c r="CW33" s="227"/>
      <c r="CX33" s="220"/>
      <c r="CY33" s="220"/>
      <c r="CZ33" s="220"/>
      <c r="DA33" s="228"/>
      <c r="DB33" s="228"/>
      <c r="DC33" s="228"/>
      <c r="DD33" s="228"/>
      <c r="DE33" s="228"/>
      <c r="DF33" s="228"/>
      <c r="DG33" s="228"/>
      <c r="DH33" s="228"/>
      <c r="DI33" s="228"/>
      <c r="DJ33" s="228"/>
      <c r="DK33" s="830"/>
      <c r="DL33" s="830"/>
      <c r="DM33" s="830"/>
      <c r="DN33" s="830"/>
      <c r="DO33" s="830"/>
      <c r="DP33" s="830"/>
      <c r="DQ33" s="1274"/>
      <c r="DR33" s="1274"/>
      <c r="DS33" s="1337"/>
    </row>
    <row r="34" spans="1:123" s="1166" customFormat="1" ht="11.1" customHeight="1" x14ac:dyDescent="0.2">
      <c r="A34" s="886" t="str">
        <f t="array" ref="A34">IF((G34&gt;=1),MAX(IF(AA34:DS34=1,$AA$2:$DS$2)),"-")</f>
        <v>-</v>
      </c>
      <c r="B34" s="177" t="s">
        <v>237</v>
      </c>
      <c r="C34" s="945">
        <f t="shared" si="3"/>
        <v>6</v>
      </c>
      <c r="D34" s="944">
        <f t="shared" si="4"/>
        <v>6.25E-2</v>
      </c>
      <c r="E34" s="893">
        <f t="array" ref="E34">IF((C34&gt;=1),MIN(IF(AA34:DS34&gt;=1,$AA$3:$DS$3)),"-")</f>
        <v>41754</v>
      </c>
      <c r="F34" s="890">
        <f t="array" ref="F34">IF((C34&gt;=1),MAX(IF(AA34:DS34&gt;=1,$AA$3:$DS$3)),"-")</f>
        <v>42391</v>
      </c>
      <c r="G34" s="939">
        <f t="shared" si="5"/>
        <v>0</v>
      </c>
      <c r="H34" s="943">
        <f t="shared" si="6"/>
        <v>0</v>
      </c>
      <c r="I34" s="859" t="str">
        <f t="array" ref="I34">IF((G34&gt;=1),MAX(IF(AA34:DS34=1,$AA$3:$DS$3)),"-")</f>
        <v>-</v>
      </c>
      <c r="J34" s="868" t="str">
        <f t="shared" ca="1" si="7"/>
        <v>-</v>
      </c>
      <c r="K34" s="868" t="str">
        <f t="shared" ca="1" si="8"/>
        <v>-</v>
      </c>
      <c r="L34" s="942">
        <f t="shared" si="9"/>
        <v>0</v>
      </c>
      <c r="M34" s="941">
        <f t="shared" si="10"/>
        <v>0</v>
      </c>
      <c r="N34" s="280">
        <f t="shared" si="11"/>
        <v>0</v>
      </c>
      <c r="O34" s="940">
        <f t="shared" si="12"/>
        <v>0</v>
      </c>
      <c r="P34" s="939">
        <f t="shared" si="13"/>
        <v>0</v>
      </c>
      <c r="Q34" s="938">
        <f t="shared" si="14"/>
        <v>0</v>
      </c>
      <c r="R34" s="825">
        <f t="shared" si="15"/>
        <v>1</v>
      </c>
      <c r="S34" s="281">
        <f t="shared" si="16"/>
        <v>0.16666666666666666</v>
      </c>
      <c r="T34" s="826">
        <f t="shared" si="17"/>
        <v>1</v>
      </c>
      <c r="U34" s="282">
        <f t="shared" si="18"/>
        <v>0.16666666666666666</v>
      </c>
      <c r="V34" s="283">
        <f t="array" ref="V34">SUM(1*(AA$5:DS$5=AA34:DS34))-1</f>
        <v>1</v>
      </c>
      <c r="W34" s="284">
        <f t="shared" si="19"/>
        <v>0.16666666666666666</v>
      </c>
      <c r="X34" s="873">
        <f t="shared" si="20"/>
        <v>11</v>
      </c>
      <c r="Y34" s="873">
        <f t="shared" si="21"/>
        <v>15.5</v>
      </c>
      <c r="Z34" s="881">
        <f t="shared" si="22"/>
        <v>0.70967741935483875</v>
      </c>
      <c r="AA34" s="218"/>
      <c r="AB34" s="219"/>
      <c r="AC34" s="219"/>
      <c r="AD34" s="220"/>
      <c r="AE34" s="220"/>
      <c r="AF34" s="220"/>
      <c r="AG34" s="220"/>
      <c r="AH34" s="220"/>
      <c r="AI34" s="220"/>
      <c r="AJ34" s="220"/>
      <c r="AK34" s="220"/>
      <c r="AL34" s="221"/>
      <c r="AM34" s="221"/>
      <c r="AN34" s="221"/>
      <c r="AO34" s="221"/>
      <c r="AP34" s="221"/>
      <c r="AQ34" s="221"/>
      <c r="AR34" s="221"/>
      <c r="AS34" s="222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5"/>
      <c r="BP34" s="225"/>
      <c r="BQ34" s="225"/>
      <c r="BR34" s="225"/>
      <c r="BS34" s="225"/>
      <c r="BT34" s="225"/>
      <c r="BU34" s="225"/>
      <c r="BV34" s="225"/>
      <c r="BW34" s="225"/>
      <c r="BX34" s="225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7"/>
      <c r="CM34" s="227"/>
      <c r="CN34" s="227"/>
      <c r="CO34" s="227"/>
      <c r="CP34" s="227"/>
      <c r="CQ34" s="227"/>
      <c r="CR34" s="227"/>
      <c r="CS34" s="227"/>
      <c r="CT34" s="227"/>
      <c r="CU34" s="227">
        <v>11</v>
      </c>
      <c r="CV34" s="227"/>
      <c r="CW34" s="227"/>
      <c r="CX34" s="220"/>
      <c r="CY34" s="220"/>
      <c r="CZ34" s="220"/>
      <c r="DA34" s="228"/>
      <c r="DB34" s="228">
        <v>11</v>
      </c>
      <c r="DC34" s="228"/>
      <c r="DD34" s="228"/>
      <c r="DE34" s="228"/>
      <c r="DF34" s="228">
        <v>11</v>
      </c>
      <c r="DG34" s="228"/>
      <c r="DH34" s="228"/>
      <c r="DI34" s="228"/>
      <c r="DJ34" s="228"/>
      <c r="DK34" s="830"/>
      <c r="DL34" s="830">
        <v>14</v>
      </c>
      <c r="DM34" s="830"/>
      <c r="DN34" s="830"/>
      <c r="DO34" s="830"/>
      <c r="DP34" s="830">
        <v>15</v>
      </c>
      <c r="DQ34" s="1274"/>
      <c r="DR34" s="1274">
        <v>4</v>
      </c>
      <c r="DS34" s="1337"/>
    </row>
    <row r="35" spans="1:123" s="1166" customFormat="1" ht="11.1" customHeight="1" x14ac:dyDescent="0.2">
      <c r="A35" s="886" t="str">
        <f t="array" ref="A35">IF((G35&gt;=1),MAX(IF(AA35:DS35=1,$AA$2:$DS$2)),"-")</f>
        <v>-</v>
      </c>
      <c r="B35" s="177" t="s">
        <v>5</v>
      </c>
      <c r="C35" s="945">
        <f t="shared" si="3"/>
        <v>3</v>
      </c>
      <c r="D35" s="944">
        <f t="shared" si="4"/>
        <v>3.125E-2</v>
      </c>
      <c r="E35" s="893">
        <f t="array" ref="E35">IF((C35&gt;=1),MIN(IF(AA35:DS35&gt;=1,$AA$3:$DS$3)),"-")</f>
        <v>39263</v>
      </c>
      <c r="F35" s="890">
        <f t="array" ref="F35">IF((C35&gt;=1),MAX(IF(AA35:DS35&gt;=1,$AA$3:$DS$3)),"-")</f>
        <v>39389</v>
      </c>
      <c r="G35" s="939">
        <f t="shared" si="5"/>
        <v>0</v>
      </c>
      <c r="H35" s="943">
        <f t="shared" si="6"/>
        <v>0</v>
      </c>
      <c r="I35" s="859" t="str">
        <f t="array" ref="I35">IF((G35&gt;=1),MAX(IF(AA35:DS35=1,$AA$3:$DS$3)),"-")</f>
        <v>-</v>
      </c>
      <c r="J35" s="868" t="str">
        <f t="shared" ca="1" si="7"/>
        <v>-</v>
      </c>
      <c r="K35" s="868" t="str">
        <f t="shared" ca="1" si="8"/>
        <v>-</v>
      </c>
      <c r="L35" s="942">
        <f t="shared" si="9"/>
        <v>0</v>
      </c>
      <c r="M35" s="941">
        <f t="shared" si="10"/>
        <v>0</v>
      </c>
      <c r="N35" s="280">
        <f t="shared" si="11"/>
        <v>0</v>
      </c>
      <c r="O35" s="940">
        <f t="shared" si="12"/>
        <v>0</v>
      </c>
      <c r="P35" s="939">
        <f t="shared" si="13"/>
        <v>0</v>
      </c>
      <c r="Q35" s="938">
        <f t="shared" si="14"/>
        <v>0</v>
      </c>
      <c r="R35" s="825">
        <f t="shared" si="15"/>
        <v>0</v>
      </c>
      <c r="S35" s="281">
        <f t="shared" si="16"/>
        <v>0</v>
      </c>
      <c r="T35" s="826">
        <f t="shared" si="17"/>
        <v>1</v>
      </c>
      <c r="U35" s="282">
        <f t="shared" si="18"/>
        <v>0.33333333333333331</v>
      </c>
      <c r="V35" s="283">
        <f t="array" ref="V35">SUM(1*(AA$5:DS$5=AA35:DS35))-1</f>
        <v>2</v>
      </c>
      <c r="W35" s="284">
        <f t="shared" si="19"/>
        <v>0.66666666666666663</v>
      </c>
      <c r="X35" s="873">
        <f t="shared" si="20"/>
        <v>10</v>
      </c>
      <c r="Y35" s="873">
        <f t="shared" si="21"/>
        <v>12.666666666666666</v>
      </c>
      <c r="Z35" s="881">
        <f t="shared" si="22"/>
        <v>0.78947368421052633</v>
      </c>
      <c r="AA35" s="229"/>
      <c r="AB35" s="227">
        <v>5</v>
      </c>
      <c r="AC35" s="227"/>
      <c r="AD35" s="220">
        <v>12</v>
      </c>
      <c r="AE35" s="220">
        <v>13</v>
      </c>
      <c r="AF35" s="220"/>
      <c r="AG35" s="220"/>
      <c r="AH35" s="220"/>
      <c r="AI35" s="220"/>
      <c r="AJ35" s="220"/>
      <c r="AK35" s="220"/>
      <c r="AL35" s="222"/>
      <c r="AM35" s="222"/>
      <c r="AN35" s="222"/>
      <c r="AO35" s="222"/>
      <c r="AP35" s="222"/>
      <c r="AQ35" s="222"/>
      <c r="AR35" s="222"/>
      <c r="AS35" s="222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5"/>
      <c r="BP35" s="225"/>
      <c r="BQ35" s="225"/>
      <c r="BR35" s="225"/>
      <c r="BS35" s="225"/>
      <c r="BT35" s="225"/>
      <c r="BU35" s="225"/>
      <c r="BV35" s="225"/>
      <c r="BW35" s="225"/>
      <c r="BX35" s="225"/>
      <c r="BY35" s="226"/>
      <c r="BZ35" s="226"/>
      <c r="CA35" s="226"/>
      <c r="CB35" s="226"/>
      <c r="CC35" s="226"/>
      <c r="CD35" s="226"/>
      <c r="CE35" s="226"/>
      <c r="CF35" s="226"/>
      <c r="CG35" s="226"/>
      <c r="CH35" s="226"/>
      <c r="CI35" s="226"/>
      <c r="CJ35" s="226"/>
      <c r="CK35" s="226"/>
      <c r="CL35" s="227"/>
      <c r="CM35" s="227"/>
      <c r="CN35" s="227"/>
      <c r="CO35" s="227"/>
      <c r="CP35" s="227"/>
      <c r="CQ35" s="227"/>
      <c r="CR35" s="227"/>
      <c r="CS35" s="227"/>
      <c r="CT35" s="227"/>
      <c r="CU35" s="227"/>
      <c r="CV35" s="227"/>
      <c r="CW35" s="227"/>
      <c r="CX35" s="220"/>
      <c r="CY35" s="220"/>
      <c r="CZ35" s="220"/>
      <c r="DA35" s="228"/>
      <c r="DB35" s="228"/>
      <c r="DC35" s="228"/>
      <c r="DD35" s="228"/>
      <c r="DE35" s="228"/>
      <c r="DF35" s="228"/>
      <c r="DG35" s="228"/>
      <c r="DH35" s="228"/>
      <c r="DI35" s="228"/>
      <c r="DJ35" s="228"/>
      <c r="DK35" s="830"/>
      <c r="DL35" s="830"/>
      <c r="DM35" s="830"/>
      <c r="DN35" s="830"/>
      <c r="DO35" s="830"/>
      <c r="DP35" s="830"/>
      <c r="DQ35" s="1274"/>
      <c r="DR35" s="1274"/>
      <c r="DS35" s="1337"/>
    </row>
    <row r="36" spans="1:123" s="1166" customFormat="1" ht="11.1" customHeight="1" x14ac:dyDescent="0.2">
      <c r="A36" s="886">
        <f t="array" ref="A36">IF((G36&gt;=1),MAX(IF(AA36:DS36=1,$AA$2:$DS$2)),"-")</f>
        <v>96</v>
      </c>
      <c r="B36" s="179" t="s">
        <v>219</v>
      </c>
      <c r="C36" s="945">
        <f t="shared" si="3"/>
        <v>30</v>
      </c>
      <c r="D36" s="944">
        <f t="shared" si="4"/>
        <v>0.3125</v>
      </c>
      <c r="E36" s="893">
        <f t="array" ref="E36">IF((C36&gt;=1),MIN(IF(AA36:DS36&gt;=1,$AA$3:$DS$3)),"-")</f>
        <v>41152</v>
      </c>
      <c r="F36" s="890">
        <f t="array" ref="F36">IF((C36&gt;=1),MAX(IF(AA36:DS36&gt;=1,$AA$3:$DS$3)),"-")</f>
        <v>42391</v>
      </c>
      <c r="G36" s="939">
        <f t="shared" si="5"/>
        <v>4</v>
      </c>
      <c r="H36" s="943">
        <f t="shared" si="6"/>
        <v>0.13333333333333333</v>
      </c>
      <c r="I36" s="859">
        <f t="array" ref="I36">IF((G36&gt;=1),MAX(IF(AA36:DS36=1,$AA$3:$DS$3)),"-")</f>
        <v>42391</v>
      </c>
      <c r="J36" s="868">
        <f t="shared" ca="1" si="7"/>
        <v>0</v>
      </c>
      <c r="K36" s="868">
        <f t="shared" ca="1" si="8"/>
        <v>0</v>
      </c>
      <c r="L36" s="942">
        <f t="shared" si="9"/>
        <v>2</v>
      </c>
      <c r="M36" s="941">
        <f t="shared" si="10"/>
        <v>6.6666666666666666E-2</v>
      </c>
      <c r="N36" s="280">
        <f t="shared" si="11"/>
        <v>0</v>
      </c>
      <c r="O36" s="940">
        <f t="shared" si="12"/>
        <v>0</v>
      </c>
      <c r="P36" s="939">
        <f t="shared" si="13"/>
        <v>6</v>
      </c>
      <c r="Q36" s="938">
        <f t="shared" si="14"/>
        <v>0.2</v>
      </c>
      <c r="R36" s="825">
        <f t="shared" si="15"/>
        <v>11</v>
      </c>
      <c r="S36" s="281">
        <f t="shared" si="16"/>
        <v>0.36666666666666664</v>
      </c>
      <c r="T36" s="826">
        <f t="shared" si="17"/>
        <v>15</v>
      </c>
      <c r="U36" s="282">
        <f t="shared" si="18"/>
        <v>0.5</v>
      </c>
      <c r="V36" s="283">
        <f t="array" ref="V36">SUM(1*(AA$5:DS$5=AA36:DS36))-1</f>
        <v>2</v>
      </c>
      <c r="W36" s="284">
        <f t="shared" si="19"/>
        <v>6.6666666666666666E-2</v>
      </c>
      <c r="X36" s="873">
        <f t="shared" si="20"/>
        <v>7.166666666666667</v>
      </c>
      <c r="Y36" s="873">
        <f t="shared" si="21"/>
        <v>14.566666666666666</v>
      </c>
      <c r="Z36" s="881">
        <f t="shared" si="22"/>
        <v>0.49199084668192222</v>
      </c>
      <c r="AA36" s="218"/>
      <c r="AB36" s="219"/>
      <c r="AC36" s="219"/>
      <c r="AD36" s="220"/>
      <c r="AE36" s="220"/>
      <c r="AF36" s="220"/>
      <c r="AG36" s="220"/>
      <c r="AH36" s="220"/>
      <c r="AI36" s="220"/>
      <c r="AJ36" s="220"/>
      <c r="AK36" s="220"/>
      <c r="AL36" s="221"/>
      <c r="AM36" s="221"/>
      <c r="AN36" s="221"/>
      <c r="AO36" s="221"/>
      <c r="AP36" s="221"/>
      <c r="AQ36" s="221"/>
      <c r="AR36" s="221"/>
      <c r="AS36" s="222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5"/>
      <c r="BP36" s="225"/>
      <c r="BQ36" s="225"/>
      <c r="BR36" s="225"/>
      <c r="BS36" s="225"/>
      <c r="BT36" s="225"/>
      <c r="BU36" s="225"/>
      <c r="BV36" s="225"/>
      <c r="BW36" s="225"/>
      <c r="BX36" s="225"/>
      <c r="BY36" s="226"/>
      <c r="BZ36" s="226">
        <v>5</v>
      </c>
      <c r="CA36" s="226"/>
      <c r="CB36" s="226"/>
      <c r="CC36" s="226"/>
      <c r="CD36" s="226"/>
      <c r="CE36" s="226"/>
      <c r="CF36" s="226"/>
      <c r="CG36" s="226"/>
      <c r="CH36" s="226"/>
      <c r="CI36" s="226">
        <v>11</v>
      </c>
      <c r="CJ36" s="226"/>
      <c r="CK36" s="226">
        <v>7</v>
      </c>
      <c r="CL36" s="227">
        <v>1</v>
      </c>
      <c r="CM36" s="227">
        <v>12</v>
      </c>
      <c r="CN36" s="227">
        <v>9</v>
      </c>
      <c r="CO36" s="227">
        <v>10</v>
      </c>
      <c r="CP36" s="227">
        <v>12</v>
      </c>
      <c r="CQ36" s="227">
        <v>8</v>
      </c>
      <c r="CR36" s="227">
        <v>1</v>
      </c>
      <c r="CS36" s="227"/>
      <c r="CT36" s="227"/>
      <c r="CU36" s="227">
        <v>13</v>
      </c>
      <c r="CV36" s="227"/>
      <c r="CW36" s="227">
        <v>2</v>
      </c>
      <c r="CX36" s="220">
        <v>6</v>
      </c>
      <c r="CY36" s="220">
        <v>4</v>
      </c>
      <c r="CZ36" s="220">
        <v>9</v>
      </c>
      <c r="DA36" s="228"/>
      <c r="DB36" s="228">
        <v>12</v>
      </c>
      <c r="DC36" s="228"/>
      <c r="DD36" s="228">
        <v>5</v>
      </c>
      <c r="DE36" s="228">
        <v>14</v>
      </c>
      <c r="DF36" s="228">
        <v>15</v>
      </c>
      <c r="DG36" s="228">
        <v>7</v>
      </c>
      <c r="DH36" s="228">
        <v>7</v>
      </c>
      <c r="DI36" s="228">
        <v>13</v>
      </c>
      <c r="DJ36" s="228">
        <v>5</v>
      </c>
      <c r="DK36" s="830">
        <v>1</v>
      </c>
      <c r="DL36" s="830">
        <v>7</v>
      </c>
      <c r="DM36" s="830">
        <v>7</v>
      </c>
      <c r="DN36" s="830">
        <v>5</v>
      </c>
      <c r="DO36" s="830"/>
      <c r="DP36" s="830">
        <v>4</v>
      </c>
      <c r="DQ36" s="1274">
        <v>2</v>
      </c>
      <c r="DR36" s="1274">
        <v>1</v>
      </c>
      <c r="DS36" s="1337"/>
    </row>
    <row r="37" spans="1:123" s="1166" customFormat="1" ht="11.1" customHeight="1" x14ac:dyDescent="0.2">
      <c r="A37" s="886" t="str">
        <f t="array" ref="A37">IF((G37&gt;=1),MAX(IF(AA37:DS37=1,$AA$2:$DS$2)),"-")</f>
        <v>-</v>
      </c>
      <c r="B37" s="177" t="s">
        <v>48</v>
      </c>
      <c r="C37" s="945">
        <f t="shared" si="3"/>
        <v>15</v>
      </c>
      <c r="D37" s="944">
        <f t="shared" si="4"/>
        <v>0.15625</v>
      </c>
      <c r="E37" s="893">
        <f t="array" ref="E37">IF((C37&gt;=1),MIN(IF(AA37:DS37&gt;=1,$AA$3:$DS$3)),"-")</f>
        <v>39809</v>
      </c>
      <c r="F37" s="890">
        <f t="array" ref="F37">IF((C37&gt;=1),MAX(IF(AA37:DS37&gt;=1,$AA$3:$DS$3)),"-")</f>
        <v>40782</v>
      </c>
      <c r="G37" s="939">
        <f t="shared" si="5"/>
        <v>0</v>
      </c>
      <c r="H37" s="943">
        <f t="shared" si="6"/>
        <v>0</v>
      </c>
      <c r="I37" s="859" t="str">
        <f t="array" ref="I37">IF((G37&gt;=1),MAX(IF(AA37:DS37=1,$AA$3:$DS$3)),"-")</f>
        <v>-</v>
      </c>
      <c r="J37" s="868" t="str">
        <f t="shared" ca="1" si="7"/>
        <v>-</v>
      </c>
      <c r="K37" s="868" t="str">
        <f t="shared" ca="1" si="8"/>
        <v>-</v>
      </c>
      <c r="L37" s="942">
        <f t="shared" si="9"/>
        <v>2</v>
      </c>
      <c r="M37" s="941">
        <f t="shared" si="10"/>
        <v>0.13333333333333333</v>
      </c>
      <c r="N37" s="280">
        <f t="shared" si="11"/>
        <v>0</v>
      </c>
      <c r="O37" s="940">
        <f t="shared" si="12"/>
        <v>0</v>
      </c>
      <c r="P37" s="939">
        <f t="shared" si="13"/>
        <v>2</v>
      </c>
      <c r="Q37" s="938">
        <f t="shared" si="14"/>
        <v>0.13333333333333333</v>
      </c>
      <c r="R37" s="825">
        <f t="shared" si="15"/>
        <v>2</v>
      </c>
      <c r="S37" s="281">
        <f t="shared" si="16"/>
        <v>0.13333333333333333</v>
      </c>
      <c r="T37" s="826">
        <f t="shared" si="17"/>
        <v>6</v>
      </c>
      <c r="U37" s="282">
        <f t="shared" si="18"/>
        <v>0.4</v>
      </c>
      <c r="V37" s="283">
        <f t="array" ref="V37">SUM(1*(AA$5:DS$5=AA37:DS37))-1</f>
        <v>1</v>
      </c>
      <c r="W37" s="284">
        <f t="shared" si="19"/>
        <v>6.6666666666666666E-2</v>
      </c>
      <c r="X37" s="873">
        <f t="shared" si="20"/>
        <v>6.4666666666666668</v>
      </c>
      <c r="Y37" s="873">
        <f t="shared" si="21"/>
        <v>10.6</v>
      </c>
      <c r="Z37" s="881">
        <f t="shared" si="22"/>
        <v>0.61006289308176109</v>
      </c>
      <c r="AA37" s="218"/>
      <c r="AB37" s="219"/>
      <c r="AC37" s="219"/>
      <c r="AD37" s="220"/>
      <c r="AE37" s="220"/>
      <c r="AF37" s="220"/>
      <c r="AG37" s="220"/>
      <c r="AH37" s="220"/>
      <c r="AI37" s="220"/>
      <c r="AJ37" s="220"/>
      <c r="AK37" s="220"/>
      <c r="AL37" s="222"/>
      <c r="AM37" s="222"/>
      <c r="AN37" s="222"/>
      <c r="AO37" s="222">
        <v>5</v>
      </c>
      <c r="AP37" s="222"/>
      <c r="AQ37" s="222"/>
      <c r="AR37" s="222">
        <v>13</v>
      </c>
      <c r="AS37" s="222">
        <v>7</v>
      </c>
      <c r="AT37" s="223">
        <v>6</v>
      </c>
      <c r="AU37" s="223">
        <v>11</v>
      </c>
      <c r="AV37" s="223">
        <v>8</v>
      </c>
      <c r="AW37" s="223">
        <v>5</v>
      </c>
      <c r="AX37" s="223">
        <v>5</v>
      </c>
      <c r="AY37" s="223"/>
      <c r="AZ37" s="223">
        <v>6</v>
      </c>
      <c r="BA37" s="223"/>
      <c r="BB37" s="223">
        <v>6</v>
      </c>
      <c r="BC37" s="223">
        <v>2</v>
      </c>
      <c r="BD37" s="224">
        <v>8</v>
      </c>
      <c r="BE37" s="224">
        <v>2</v>
      </c>
      <c r="BF37" s="224">
        <v>6</v>
      </c>
      <c r="BG37" s="224"/>
      <c r="BH37" s="224"/>
      <c r="BI37" s="224"/>
      <c r="BJ37" s="224"/>
      <c r="BK37" s="224"/>
      <c r="BL37" s="224"/>
      <c r="BM37" s="224"/>
      <c r="BN37" s="224"/>
      <c r="BO37" s="225">
        <v>7</v>
      </c>
      <c r="BP37" s="225"/>
      <c r="BQ37" s="225"/>
      <c r="BR37" s="225"/>
      <c r="BS37" s="225"/>
      <c r="BT37" s="225"/>
      <c r="BU37" s="225"/>
      <c r="BV37" s="225"/>
      <c r="BW37" s="225"/>
      <c r="BX37" s="225"/>
      <c r="BY37" s="226"/>
      <c r="BZ37" s="226"/>
      <c r="CA37" s="226"/>
      <c r="CB37" s="226"/>
      <c r="CC37" s="226"/>
      <c r="CD37" s="226"/>
      <c r="CE37" s="226"/>
      <c r="CF37" s="226"/>
      <c r="CG37" s="226"/>
      <c r="CH37" s="226"/>
      <c r="CI37" s="226"/>
      <c r="CJ37" s="226"/>
      <c r="CK37" s="226"/>
      <c r="CL37" s="227"/>
      <c r="CM37" s="227"/>
      <c r="CN37" s="227"/>
      <c r="CO37" s="227"/>
      <c r="CP37" s="227"/>
      <c r="CQ37" s="227"/>
      <c r="CR37" s="227"/>
      <c r="CS37" s="227"/>
      <c r="CT37" s="227"/>
      <c r="CU37" s="227"/>
      <c r="CV37" s="227"/>
      <c r="CW37" s="227"/>
      <c r="CX37" s="220"/>
      <c r="CY37" s="220"/>
      <c r="CZ37" s="220"/>
      <c r="DA37" s="228"/>
      <c r="DB37" s="228"/>
      <c r="DC37" s="228"/>
      <c r="DD37" s="228"/>
      <c r="DE37" s="228"/>
      <c r="DF37" s="228"/>
      <c r="DG37" s="228"/>
      <c r="DH37" s="228"/>
      <c r="DI37" s="228"/>
      <c r="DJ37" s="228"/>
      <c r="DK37" s="830"/>
      <c r="DL37" s="830"/>
      <c r="DM37" s="830"/>
      <c r="DN37" s="830"/>
      <c r="DO37" s="830"/>
      <c r="DP37" s="830"/>
      <c r="DQ37" s="1274"/>
      <c r="DR37" s="1274"/>
      <c r="DS37" s="1337"/>
    </row>
    <row r="38" spans="1:123" s="1166" customFormat="1" ht="11.1" customHeight="1" x14ac:dyDescent="0.2">
      <c r="A38" s="886">
        <f t="array" ref="A38">IF((G38&gt;=1),MAX(IF(AA38:DS38=1,$AA$2:$DS$2)),"-")</f>
        <v>49</v>
      </c>
      <c r="B38" s="180" t="s">
        <v>264</v>
      </c>
      <c r="C38" s="945">
        <f t="shared" si="3"/>
        <v>59</v>
      </c>
      <c r="D38" s="944">
        <f t="shared" si="4"/>
        <v>0.61458333333333337</v>
      </c>
      <c r="E38" s="893">
        <f t="array" ref="E38">IF((C38&gt;=1),MIN(IF(AA38:DS38&gt;=1,$AA$3:$DS$3)),"-")</f>
        <v>40222</v>
      </c>
      <c r="F38" s="890">
        <f t="array" ref="F38">IF((C38&gt;=1),MAX(IF(AA38:DS38&gt;=1,$AA$3:$DS$3)),"-")</f>
        <v>42391</v>
      </c>
      <c r="G38" s="939">
        <f t="shared" si="5"/>
        <v>1</v>
      </c>
      <c r="H38" s="943">
        <f t="shared" si="6"/>
        <v>1.6949152542372881E-2</v>
      </c>
      <c r="I38" s="859">
        <f t="array" ref="I38">IF((G38&gt;=1),MAX(IF(AA38:DS38=1,$AA$3:$DS$3)),"-")</f>
        <v>41033</v>
      </c>
      <c r="J38" s="868">
        <f t="shared" ca="1" si="7"/>
        <v>40</v>
      </c>
      <c r="K38" s="868">
        <f t="shared" ca="1" si="8"/>
        <v>47</v>
      </c>
      <c r="L38" s="942">
        <f t="shared" si="9"/>
        <v>6</v>
      </c>
      <c r="M38" s="941">
        <f t="shared" si="10"/>
        <v>0.10169491525423729</v>
      </c>
      <c r="N38" s="280">
        <f t="shared" si="11"/>
        <v>6</v>
      </c>
      <c r="O38" s="940">
        <f t="shared" si="12"/>
        <v>0.10169491525423729</v>
      </c>
      <c r="P38" s="939">
        <f t="shared" si="13"/>
        <v>13</v>
      </c>
      <c r="Q38" s="938">
        <f t="shared" si="14"/>
        <v>0.22033898305084745</v>
      </c>
      <c r="R38" s="825">
        <f t="shared" si="15"/>
        <v>15</v>
      </c>
      <c r="S38" s="281">
        <f t="shared" si="16"/>
        <v>0.25423728813559321</v>
      </c>
      <c r="T38" s="826">
        <f t="shared" si="17"/>
        <v>29</v>
      </c>
      <c r="U38" s="282">
        <f t="shared" si="18"/>
        <v>0.49152542372881358</v>
      </c>
      <c r="V38" s="283">
        <f t="array" ref="V38">SUM(1*(AA$5:DS$5=AA38:DS38))-1</f>
        <v>3</v>
      </c>
      <c r="W38" s="284">
        <f t="shared" si="19"/>
        <v>5.0847457627118647E-2</v>
      </c>
      <c r="X38" s="873">
        <f t="shared" si="20"/>
        <v>6.6610169491525424</v>
      </c>
      <c r="Y38" s="873">
        <f t="shared" si="21"/>
        <v>12.576271186440678</v>
      </c>
      <c r="Z38" s="881">
        <f t="shared" si="22"/>
        <v>0.5296495956873315</v>
      </c>
      <c r="AA38" s="229"/>
      <c r="AB38" s="227"/>
      <c r="AC38" s="227"/>
      <c r="AD38" s="220"/>
      <c r="AE38" s="220"/>
      <c r="AF38" s="220"/>
      <c r="AG38" s="220"/>
      <c r="AH38" s="220"/>
      <c r="AI38" s="220"/>
      <c r="AJ38" s="220"/>
      <c r="AK38" s="220"/>
      <c r="AL38" s="221"/>
      <c r="AM38" s="221"/>
      <c r="AN38" s="221"/>
      <c r="AO38" s="221"/>
      <c r="AP38" s="221"/>
      <c r="AQ38" s="221"/>
      <c r="AR38" s="221"/>
      <c r="AS38" s="222"/>
      <c r="AT38" s="223"/>
      <c r="AU38" s="223"/>
      <c r="AV38" s="223"/>
      <c r="AW38" s="223"/>
      <c r="AX38" s="223"/>
      <c r="AY38" s="223"/>
      <c r="AZ38" s="223">
        <v>5</v>
      </c>
      <c r="BA38" s="223">
        <v>3</v>
      </c>
      <c r="BB38" s="223">
        <v>2</v>
      </c>
      <c r="BC38" s="223">
        <v>8</v>
      </c>
      <c r="BD38" s="224">
        <v>6</v>
      </c>
      <c r="BE38" s="224">
        <v>10</v>
      </c>
      <c r="BF38" s="224">
        <v>7</v>
      </c>
      <c r="BG38" s="224">
        <v>11</v>
      </c>
      <c r="BH38" s="224"/>
      <c r="BI38" s="224">
        <v>6</v>
      </c>
      <c r="BJ38" s="224">
        <v>3</v>
      </c>
      <c r="BK38" s="224">
        <v>8</v>
      </c>
      <c r="BL38" s="224"/>
      <c r="BM38" s="224">
        <v>10</v>
      </c>
      <c r="BN38" s="224">
        <v>3</v>
      </c>
      <c r="BO38" s="225"/>
      <c r="BP38" s="225">
        <v>6</v>
      </c>
      <c r="BQ38" s="225"/>
      <c r="BR38" s="225">
        <v>6</v>
      </c>
      <c r="BS38" s="225">
        <v>6</v>
      </c>
      <c r="BT38" s="225">
        <v>9</v>
      </c>
      <c r="BU38" s="225"/>
      <c r="BV38" s="225">
        <v>2</v>
      </c>
      <c r="BW38" s="225">
        <v>1</v>
      </c>
      <c r="BX38" s="225">
        <v>3</v>
      </c>
      <c r="BY38" s="226">
        <v>5</v>
      </c>
      <c r="BZ38" s="226"/>
      <c r="CA38" s="226">
        <v>5</v>
      </c>
      <c r="CB38" s="226">
        <v>4</v>
      </c>
      <c r="CC38" s="226">
        <v>8</v>
      </c>
      <c r="CD38" s="226">
        <v>5</v>
      </c>
      <c r="CE38" s="226">
        <v>10</v>
      </c>
      <c r="CF38" s="226">
        <v>4</v>
      </c>
      <c r="CG38" s="226">
        <v>3</v>
      </c>
      <c r="CH38" s="226">
        <v>6</v>
      </c>
      <c r="CI38" s="226">
        <v>5</v>
      </c>
      <c r="CJ38" s="226">
        <v>11</v>
      </c>
      <c r="CK38" s="226">
        <v>5</v>
      </c>
      <c r="CL38" s="227"/>
      <c r="CM38" s="227">
        <v>2</v>
      </c>
      <c r="CN38" s="227"/>
      <c r="CO38" s="227">
        <v>7</v>
      </c>
      <c r="CP38" s="227">
        <v>6</v>
      </c>
      <c r="CQ38" s="227">
        <v>6</v>
      </c>
      <c r="CR38" s="227">
        <v>7</v>
      </c>
      <c r="CS38" s="227">
        <v>5</v>
      </c>
      <c r="CT38" s="227">
        <v>14</v>
      </c>
      <c r="CU38" s="227">
        <v>6</v>
      </c>
      <c r="CV38" s="227">
        <v>6</v>
      </c>
      <c r="CW38" s="227">
        <v>10</v>
      </c>
      <c r="CX38" s="220"/>
      <c r="CY38" s="220">
        <v>12</v>
      </c>
      <c r="CZ38" s="220">
        <v>2</v>
      </c>
      <c r="DA38" s="228">
        <v>15</v>
      </c>
      <c r="DB38" s="228">
        <v>10</v>
      </c>
      <c r="DC38" s="228"/>
      <c r="DD38" s="228">
        <v>9</v>
      </c>
      <c r="DE38" s="228">
        <v>2</v>
      </c>
      <c r="DF38" s="228">
        <v>9</v>
      </c>
      <c r="DG38" s="228">
        <v>13</v>
      </c>
      <c r="DH38" s="228">
        <v>10</v>
      </c>
      <c r="DI38" s="228">
        <v>3</v>
      </c>
      <c r="DJ38" s="228">
        <v>7</v>
      </c>
      <c r="DK38" s="830"/>
      <c r="DL38" s="830"/>
      <c r="DM38" s="830">
        <v>9</v>
      </c>
      <c r="DN38" s="830">
        <v>6</v>
      </c>
      <c r="DO38" s="830">
        <v>2</v>
      </c>
      <c r="DP38" s="830">
        <v>12</v>
      </c>
      <c r="DQ38" s="1274">
        <v>10</v>
      </c>
      <c r="DR38" s="1274">
        <v>7</v>
      </c>
      <c r="DS38" s="1337"/>
    </row>
    <row r="39" spans="1:123" s="1166" customFormat="1" ht="11.1" customHeight="1" x14ac:dyDescent="0.2">
      <c r="A39" s="886" t="str">
        <f t="array" ref="A39">IF((G39&gt;=1),MAX(IF(AA39:DS39=1,$AA$2:$DS$2)),"-")</f>
        <v>-</v>
      </c>
      <c r="B39" s="177" t="s">
        <v>79</v>
      </c>
      <c r="C39" s="945">
        <f t="shared" si="3"/>
        <v>1</v>
      </c>
      <c r="D39" s="944">
        <f t="shared" si="4"/>
        <v>1.0416666666666666E-2</v>
      </c>
      <c r="E39" s="893">
        <f t="array" ref="E39">IF((C39&gt;=1),MIN(IF(AA39:DS39&gt;=1,$AA$3:$DS$3)),"-")</f>
        <v>39227</v>
      </c>
      <c r="F39" s="890">
        <f t="array" ref="F39">IF((C39&gt;=1),MAX(IF(AA39:DS39&gt;=1,$AA$3:$DS$3)),"-")</f>
        <v>39227</v>
      </c>
      <c r="G39" s="939">
        <f t="shared" si="5"/>
        <v>0</v>
      </c>
      <c r="H39" s="943">
        <f t="shared" si="6"/>
        <v>0</v>
      </c>
      <c r="I39" s="859" t="str">
        <f t="array" ref="I39">IF((G39&gt;=1),MAX(IF(AA39:DS39=1,$AA$3:$DS$3)),"-")</f>
        <v>-</v>
      </c>
      <c r="J39" s="868" t="str">
        <f t="shared" ca="1" si="7"/>
        <v>-</v>
      </c>
      <c r="K39" s="868" t="str">
        <f t="shared" ca="1" si="8"/>
        <v>-</v>
      </c>
      <c r="L39" s="942">
        <f t="shared" si="9"/>
        <v>0</v>
      </c>
      <c r="M39" s="941">
        <f t="shared" si="10"/>
        <v>0</v>
      </c>
      <c r="N39" s="280">
        <f t="shared" si="11"/>
        <v>0</v>
      </c>
      <c r="O39" s="940">
        <f t="shared" si="12"/>
        <v>0</v>
      </c>
      <c r="P39" s="939">
        <f t="shared" si="13"/>
        <v>0</v>
      </c>
      <c r="Q39" s="938">
        <f t="shared" si="14"/>
        <v>0</v>
      </c>
      <c r="R39" s="825">
        <f t="shared" si="15"/>
        <v>0</v>
      </c>
      <c r="S39" s="281">
        <f t="shared" si="16"/>
        <v>0</v>
      </c>
      <c r="T39" s="826">
        <f t="shared" si="17"/>
        <v>0</v>
      </c>
      <c r="U39" s="282">
        <f t="shared" si="18"/>
        <v>0</v>
      </c>
      <c r="V39" s="283">
        <f t="array" ref="V39">SUM(1*(AA$5:DS$5=AA39:DS39))-1</f>
        <v>0</v>
      </c>
      <c r="W39" s="284">
        <f t="shared" si="19"/>
        <v>0</v>
      </c>
      <c r="X39" s="873">
        <f t="shared" si="20"/>
        <v>12</v>
      </c>
      <c r="Y39" s="873">
        <f t="shared" si="21"/>
        <v>13</v>
      </c>
      <c r="Z39" s="881">
        <f t="shared" si="22"/>
        <v>0.92307692307692313</v>
      </c>
      <c r="AA39" s="229">
        <v>12</v>
      </c>
      <c r="AB39" s="219"/>
      <c r="AC39" s="219"/>
      <c r="AD39" s="220"/>
      <c r="AE39" s="220"/>
      <c r="AF39" s="220"/>
      <c r="AG39" s="220"/>
      <c r="AH39" s="220"/>
      <c r="AI39" s="220"/>
      <c r="AJ39" s="220"/>
      <c r="AK39" s="220"/>
      <c r="AL39" s="221"/>
      <c r="AM39" s="221"/>
      <c r="AN39" s="221"/>
      <c r="AO39" s="221"/>
      <c r="AP39" s="221"/>
      <c r="AQ39" s="221"/>
      <c r="AR39" s="221"/>
      <c r="AS39" s="222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5"/>
      <c r="BP39" s="225"/>
      <c r="BQ39" s="225"/>
      <c r="BR39" s="225"/>
      <c r="BS39" s="225"/>
      <c r="BT39" s="225"/>
      <c r="BU39" s="225"/>
      <c r="BV39" s="225"/>
      <c r="BW39" s="225"/>
      <c r="BX39" s="225"/>
      <c r="BY39" s="226"/>
      <c r="BZ39" s="226"/>
      <c r="CA39" s="226"/>
      <c r="CB39" s="226"/>
      <c r="CC39" s="226"/>
      <c r="CD39" s="226"/>
      <c r="CE39" s="226"/>
      <c r="CF39" s="226"/>
      <c r="CG39" s="226"/>
      <c r="CH39" s="226"/>
      <c r="CI39" s="226"/>
      <c r="CJ39" s="226"/>
      <c r="CK39" s="226"/>
      <c r="CL39" s="227"/>
      <c r="CM39" s="227"/>
      <c r="CN39" s="227"/>
      <c r="CO39" s="227"/>
      <c r="CP39" s="227"/>
      <c r="CQ39" s="227"/>
      <c r="CR39" s="227"/>
      <c r="CS39" s="227"/>
      <c r="CT39" s="227"/>
      <c r="CU39" s="227"/>
      <c r="CV39" s="227"/>
      <c r="CW39" s="227"/>
      <c r="CX39" s="220"/>
      <c r="CY39" s="220"/>
      <c r="CZ39" s="220"/>
      <c r="DA39" s="228"/>
      <c r="DB39" s="228"/>
      <c r="DC39" s="228"/>
      <c r="DD39" s="228"/>
      <c r="DE39" s="228"/>
      <c r="DF39" s="228"/>
      <c r="DG39" s="228"/>
      <c r="DH39" s="228"/>
      <c r="DI39" s="228"/>
      <c r="DJ39" s="228"/>
      <c r="DK39" s="830"/>
      <c r="DL39" s="830"/>
      <c r="DM39" s="830"/>
      <c r="DN39" s="830"/>
      <c r="DO39" s="830"/>
      <c r="DP39" s="830"/>
      <c r="DQ39" s="1274"/>
      <c r="DR39" s="1274"/>
      <c r="DS39" s="1337"/>
    </row>
    <row r="40" spans="1:123" s="1166" customFormat="1" ht="11.1" customHeight="1" x14ac:dyDescent="0.2">
      <c r="A40" s="886">
        <f t="array" ref="A40">IF((G40&gt;=1),MAX(IF(AA40:DS40=1,$AA$2:$DS$2)),"-")</f>
        <v>91</v>
      </c>
      <c r="B40" s="181" t="s">
        <v>147</v>
      </c>
      <c r="C40" s="945">
        <f t="shared" si="3"/>
        <v>60</v>
      </c>
      <c r="D40" s="944">
        <f t="shared" si="4"/>
        <v>0.625</v>
      </c>
      <c r="E40" s="893">
        <f t="array" ref="E40">IF((C40&gt;=1),MIN(IF(AA40:DS40&gt;=1,$AA$3:$DS$3)),"-")</f>
        <v>39913</v>
      </c>
      <c r="F40" s="890">
        <f t="array" ref="F40">IF((C40&gt;=1),MAX(IF(AA40:DS40&gt;=1,$AA$3:$DS$3)),"-")</f>
        <v>42367</v>
      </c>
      <c r="G40" s="939">
        <f t="shared" si="5"/>
        <v>10</v>
      </c>
      <c r="H40" s="943">
        <f t="shared" si="6"/>
        <v>0.16666666666666666</v>
      </c>
      <c r="I40" s="859">
        <f t="array" ref="I40">IF((G40&gt;=1),MAX(IF(AA40:DS40=1,$AA$3:$DS$3)),"-")</f>
        <v>42294</v>
      </c>
      <c r="J40" s="868">
        <f t="shared" ca="1" si="7"/>
        <v>4</v>
      </c>
      <c r="K40" s="868">
        <f t="shared" ca="1" si="8"/>
        <v>5</v>
      </c>
      <c r="L40" s="942">
        <f t="shared" si="9"/>
        <v>5</v>
      </c>
      <c r="M40" s="941">
        <f t="shared" si="10"/>
        <v>8.3333333333333329E-2</v>
      </c>
      <c r="N40" s="280">
        <f t="shared" si="11"/>
        <v>8</v>
      </c>
      <c r="O40" s="940">
        <f t="shared" si="12"/>
        <v>0.13333333333333333</v>
      </c>
      <c r="P40" s="939">
        <f t="shared" si="13"/>
        <v>23</v>
      </c>
      <c r="Q40" s="938">
        <f t="shared" si="14"/>
        <v>0.38333333333333336</v>
      </c>
      <c r="R40" s="825">
        <f t="shared" si="15"/>
        <v>25</v>
      </c>
      <c r="S40" s="281">
        <f t="shared" si="16"/>
        <v>0.41666666666666669</v>
      </c>
      <c r="T40" s="826">
        <f t="shared" si="17"/>
        <v>34</v>
      </c>
      <c r="U40" s="282">
        <f t="shared" si="18"/>
        <v>0.56666666666666665</v>
      </c>
      <c r="V40" s="283">
        <f t="array" ref="V40">SUM(1*(AA$5:DS$5=AA40:DS40))-1</f>
        <v>3</v>
      </c>
      <c r="W40" s="284">
        <f t="shared" si="19"/>
        <v>0.05</v>
      </c>
      <c r="X40" s="873">
        <f t="shared" si="20"/>
        <v>6.15</v>
      </c>
      <c r="Y40" s="873">
        <f t="shared" si="21"/>
        <v>12.883333333333333</v>
      </c>
      <c r="Z40" s="881">
        <f t="shared" si="22"/>
        <v>0.47736093143596381</v>
      </c>
      <c r="AA40" s="218"/>
      <c r="AB40" s="219"/>
      <c r="AC40" s="219"/>
      <c r="AD40" s="220"/>
      <c r="AE40" s="220"/>
      <c r="AF40" s="220"/>
      <c r="AG40" s="220"/>
      <c r="AH40" s="220"/>
      <c r="AI40" s="220"/>
      <c r="AJ40" s="220"/>
      <c r="AK40" s="220"/>
      <c r="AL40" s="222"/>
      <c r="AM40" s="222"/>
      <c r="AN40" s="222"/>
      <c r="AO40" s="222"/>
      <c r="AP40" s="222"/>
      <c r="AQ40" s="222">
        <v>9</v>
      </c>
      <c r="AR40" s="222">
        <v>8</v>
      </c>
      <c r="AS40" s="222">
        <v>11</v>
      </c>
      <c r="AT40" s="223">
        <v>10</v>
      </c>
      <c r="AU40" s="223">
        <v>6</v>
      </c>
      <c r="AV40" s="223"/>
      <c r="AW40" s="223"/>
      <c r="AX40" s="223"/>
      <c r="AY40" s="223">
        <v>3</v>
      </c>
      <c r="AZ40" s="223">
        <v>8</v>
      </c>
      <c r="BA40" s="223">
        <v>6</v>
      </c>
      <c r="BB40" s="223">
        <v>3</v>
      </c>
      <c r="BC40" s="223">
        <v>4</v>
      </c>
      <c r="BD40" s="224"/>
      <c r="BE40" s="224">
        <v>9</v>
      </c>
      <c r="BF40" s="224">
        <v>4</v>
      </c>
      <c r="BG40" s="224">
        <v>4</v>
      </c>
      <c r="BH40" s="224">
        <v>8</v>
      </c>
      <c r="BI40" s="224">
        <v>3</v>
      </c>
      <c r="BJ40" s="224">
        <v>10</v>
      </c>
      <c r="BK40" s="224">
        <v>6</v>
      </c>
      <c r="BL40" s="224">
        <v>10</v>
      </c>
      <c r="BM40" s="224">
        <v>9</v>
      </c>
      <c r="BN40" s="224">
        <v>5</v>
      </c>
      <c r="BO40" s="225">
        <v>2</v>
      </c>
      <c r="BP40" s="225"/>
      <c r="BQ40" s="225">
        <v>4</v>
      </c>
      <c r="BR40" s="225">
        <v>3</v>
      </c>
      <c r="BS40" s="225"/>
      <c r="BT40" s="225">
        <v>10</v>
      </c>
      <c r="BU40" s="225"/>
      <c r="BV40" s="225">
        <v>1</v>
      </c>
      <c r="BW40" s="225"/>
      <c r="BX40" s="225">
        <v>8</v>
      </c>
      <c r="BY40" s="226">
        <v>6</v>
      </c>
      <c r="BZ40" s="226"/>
      <c r="CA40" s="226"/>
      <c r="CB40" s="226">
        <v>1</v>
      </c>
      <c r="CC40" s="226">
        <v>3</v>
      </c>
      <c r="CD40" s="226"/>
      <c r="CE40" s="226"/>
      <c r="CF40" s="226"/>
      <c r="CG40" s="226"/>
      <c r="CH40" s="226"/>
      <c r="CI40" s="226"/>
      <c r="CJ40" s="226">
        <v>2</v>
      </c>
      <c r="CK40" s="226">
        <v>4</v>
      </c>
      <c r="CL40" s="227"/>
      <c r="CM40" s="227">
        <v>1</v>
      </c>
      <c r="CN40" s="227">
        <v>6</v>
      </c>
      <c r="CO40" s="227">
        <v>1</v>
      </c>
      <c r="CP40" s="227">
        <v>1</v>
      </c>
      <c r="CQ40" s="227">
        <v>3</v>
      </c>
      <c r="CR40" s="227">
        <v>2</v>
      </c>
      <c r="CS40" s="227"/>
      <c r="CT40" s="227">
        <v>3</v>
      </c>
      <c r="CU40" s="227">
        <v>7</v>
      </c>
      <c r="CV40" s="227">
        <v>7</v>
      </c>
      <c r="CW40" s="227">
        <v>14</v>
      </c>
      <c r="CX40" s="220">
        <v>2</v>
      </c>
      <c r="CY40" s="220">
        <v>1</v>
      </c>
      <c r="CZ40" s="220">
        <v>11</v>
      </c>
      <c r="DA40" s="228">
        <v>9</v>
      </c>
      <c r="DB40" s="228">
        <v>2</v>
      </c>
      <c r="DC40" s="228">
        <v>16</v>
      </c>
      <c r="DD40" s="228">
        <v>6</v>
      </c>
      <c r="DE40" s="228">
        <v>3</v>
      </c>
      <c r="DF40" s="228">
        <v>10</v>
      </c>
      <c r="DG40" s="228">
        <v>8</v>
      </c>
      <c r="DH40" s="228">
        <v>1</v>
      </c>
      <c r="DI40" s="228"/>
      <c r="DJ40" s="228">
        <v>1</v>
      </c>
      <c r="DK40" s="830">
        <v>10</v>
      </c>
      <c r="DL40" s="830">
        <v>1</v>
      </c>
      <c r="DM40" s="830">
        <v>1</v>
      </c>
      <c r="DN40" s="830">
        <v>14</v>
      </c>
      <c r="DO40" s="830">
        <v>13</v>
      </c>
      <c r="DP40" s="830">
        <v>18</v>
      </c>
      <c r="DQ40" s="1274">
        <v>17</v>
      </c>
      <c r="DR40" s="1274"/>
      <c r="DS40" s="1337"/>
    </row>
    <row r="41" spans="1:123" s="1166" customFormat="1" ht="11.1" customHeight="1" x14ac:dyDescent="0.2">
      <c r="A41" s="886" t="str">
        <f t="array" ref="A41">IF((G41&gt;=1),MAX(IF(AA41:DS41=1,$AA$2:$DS$2)),"-")</f>
        <v>-</v>
      </c>
      <c r="B41" s="177" t="s">
        <v>69</v>
      </c>
      <c r="C41" s="945">
        <f t="shared" si="3"/>
        <v>16</v>
      </c>
      <c r="D41" s="944">
        <f t="shared" si="4"/>
        <v>0.16666666666666666</v>
      </c>
      <c r="E41" s="893">
        <f t="array" ref="E41">IF((C41&gt;=1),MIN(IF(AA41:DS41&gt;=1,$AA$3:$DS$3)),"-")</f>
        <v>40145</v>
      </c>
      <c r="F41" s="890">
        <f t="array" ref="F41">IF((C41&gt;=1),MAX(IF(AA41:DS41&gt;=1,$AA$3:$DS$3)),"-")</f>
        <v>42391</v>
      </c>
      <c r="G41" s="939">
        <f t="shared" si="5"/>
        <v>0</v>
      </c>
      <c r="H41" s="943">
        <f t="shared" si="6"/>
        <v>0</v>
      </c>
      <c r="I41" s="859" t="str">
        <f t="array" ref="I41">IF((G41&gt;=1),MAX(IF(AA41:DS41=1,$AA$3:$DS$3)),"-")</f>
        <v>-</v>
      </c>
      <c r="J41" s="868" t="str">
        <f t="shared" ca="1" si="7"/>
        <v>-</v>
      </c>
      <c r="K41" s="868" t="str">
        <f t="shared" ca="1" si="8"/>
        <v>-</v>
      </c>
      <c r="L41" s="942">
        <f t="shared" si="9"/>
        <v>2</v>
      </c>
      <c r="M41" s="941">
        <f t="shared" si="10"/>
        <v>0.125</v>
      </c>
      <c r="N41" s="280">
        <f t="shared" si="11"/>
        <v>1</v>
      </c>
      <c r="O41" s="940">
        <f t="shared" si="12"/>
        <v>6.25E-2</v>
      </c>
      <c r="P41" s="939">
        <f t="shared" si="13"/>
        <v>3</v>
      </c>
      <c r="Q41" s="938">
        <f t="shared" si="14"/>
        <v>0.1875</v>
      </c>
      <c r="R41" s="825">
        <f t="shared" si="15"/>
        <v>4</v>
      </c>
      <c r="S41" s="281">
        <f t="shared" si="16"/>
        <v>0.25</v>
      </c>
      <c r="T41" s="826">
        <f t="shared" si="17"/>
        <v>5</v>
      </c>
      <c r="U41" s="282">
        <f t="shared" si="18"/>
        <v>0.3125</v>
      </c>
      <c r="V41" s="283">
        <f t="array" ref="V41">SUM(1*(AA$5:DS$5=AA41:DS41))-1</f>
        <v>5</v>
      </c>
      <c r="W41" s="284">
        <f t="shared" si="19"/>
        <v>0.3125</v>
      </c>
      <c r="X41" s="873">
        <f t="shared" si="20"/>
        <v>7.8125</v>
      </c>
      <c r="Y41" s="873">
        <f t="shared" si="21"/>
        <v>11.875</v>
      </c>
      <c r="Z41" s="881">
        <f t="shared" si="22"/>
        <v>0.65789473684210531</v>
      </c>
      <c r="AA41" s="218"/>
      <c r="AB41" s="219"/>
      <c r="AC41" s="219"/>
      <c r="AD41" s="220"/>
      <c r="AE41" s="220"/>
      <c r="AF41" s="220"/>
      <c r="AG41" s="220"/>
      <c r="AH41" s="220"/>
      <c r="AI41" s="220"/>
      <c r="AJ41" s="220"/>
      <c r="AK41" s="220"/>
      <c r="AL41" s="221"/>
      <c r="AM41" s="221"/>
      <c r="AN41" s="221"/>
      <c r="AO41" s="221"/>
      <c r="AP41" s="221"/>
      <c r="AQ41" s="221"/>
      <c r="AR41" s="221"/>
      <c r="AS41" s="222"/>
      <c r="AT41" s="223"/>
      <c r="AU41" s="223"/>
      <c r="AV41" s="223"/>
      <c r="AW41" s="223">
        <v>10</v>
      </c>
      <c r="AX41" s="223"/>
      <c r="AY41" s="223"/>
      <c r="AZ41" s="223"/>
      <c r="BA41" s="223"/>
      <c r="BB41" s="223"/>
      <c r="BC41" s="223"/>
      <c r="BD41" s="224"/>
      <c r="BE41" s="224"/>
      <c r="BF41" s="224"/>
      <c r="BG41" s="224"/>
      <c r="BH41" s="224"/>
      <c r="BI41" s="224"/>
      <c r="BJ41" s="224">
        <v>11</v>
      </c>
      <c r="BK41" s="224"/>
      <c r="BL41" s="224">
        <v>9</v>
      </c>
      <c r="BM41" s="224">
        <v>11</v>
      </c>
      <c r="BN41" s="224"/>
      <c r="BO41" s="225"/>
      <c r="BP41" s="225"/>
      <c r="BQ41" s="225"/>
      <c r="BR41" s="225"/>
      <c r="BS41" s="225">
        <v>2</v>
      </c>
      <c r="BT41" s="225">
        <v>11</v>
      </c>
      <c r="BU41" s="225">
        <v>8</v>
      </c>
      <c r="BV41" s="225"/>
      <c r="BW41" s="225">
        <v>2</v>
      </c>
      <c r="BX41" s="225"/>
      <c r="BY41" s="226">
        <v>7</v>
      </c>
      <c r="BZ41" s="226"/>
      <c r="CA41" s="226">
        <v>11</v>
      </c>
      <c r="CB41" s="226"/>
      <c r="CC41" s="226"/>
      <c r="CD41" s="226">
        <v>8</v>
      </c>
      <c r="CE41" s="226"/>
      <c r="CF41" s="226"/>
      <c r="CG41" s="226"/>
      <c r="CH41" s="226"/>
      <c r="CI41" s="226"/>
      <c r="CJ41" s="226">
        <v>3</v>
      </c>
      <c r="CK41" s="226"/>
      <c r="CL41" s="227"/>
      <c r="CM41" s="227"/>
      <c r="CN41" s="227"/>
      <c r="CO41" s="227"/>
      <c r="CP41" s="227"/>
      <c r="CQ41" s="227"/>
      <c r="CR41" s="227"/>
      <c r="CS41" s="227"/>
      <c r="CT41" s="227"/>
      <c r="CU41" s="227"/>
      <c r="CV41" s="227"/>
      <c r="CW41" s="227"/>
      <c r="CX41" s="230"/>
      <c r="CY41" s="230"/>
      <c r="CZ41" s="230"/>
      <c r="DA41" s="231"/>
      <c r="DB41" s="231"/>
      <c r="DC41" s="228">
        <v>6</v>
      </c>
      <c r="DD41" s="228"/>
      <c r="DE41" s="228">
        <v>5</v>
      </c>
      <c r="DF41" s="228"/>
      <c r="DG41" s="228"/>
      <c r="DH41" s="228"/>
      <c r="DI41" s="228"/>
      <c r="DJ41" s="228"/>
      <c r="DK41" s="1335">
        <v>9</v>
      </c>
      <c r="DL41" s="1335"/>
      <c r="DM41" s="1335"/>
      <c r="DN41" s="1335"/>
      <c r="DO41" s="1335"/>
      <c r="DP41" s="1335"/>
      <c r="DQ41" s="1335"/>
      <c r="DR41" s="1335">
        <v>12</v>
      </c>
      <c r="DS41" s="1338"/>
    </row>
    <row r="42" spans="1:123" s="1166" customFormat="1" ht="11.1" customHeight="1" x14ac:dyDescent="0.2">
      <c r="A42" s="886">
        <f t="array" ref="A42">IF((G42&gt;=1),MAX(IF(AA42:DS42=1,$AA$2:$DS$2)),"-")</f>
        <v>35</v>
      </c>
      <c r="B42" s="176" t="s">
        <v>156</v>
      </c>
      <c r="C42" s="945">
        <f t="shared" si="3"/>
        <v>73</v>
      </c>
      <c r="D42" s="944">
        <f t="shared" si="4"/>
        <v>0.76041666666666663</v>
      </c>
      <c r="E42" s="893">
        <f t="array" ref="E42">IF((C42&gt;=1),MIN(IF(AA42:DS42&gt;=1,$AA$3:$DS$3)),"-")</f>
        <v>39913</v>
      </c>
      <c r="F42" s="890">
        <f t="array" ref="F42">IF((C42&gt;=1),MAX(IF(AA42:DS42&gt;=1,$AA$3:$DS$3)),"-")</f>
        <v>42391</v>
      </c>
      <c r="G42" s="939">
        <f t="shared" si="5"/>
        <v>6</v>
      </c>
      <c r="H42" s="943">
        <f t="shared" si="6"/>
        <v>8.2191780821917804E-2</v>
      </c>
      <c r="I42" s="859">
        <f t="array" ref="I42">IF((G42&gt;=1),MAX(IF(AA42:DS42=1,$AA$3:$DS$3)),"-")</f>
        <v>40606</v>
      </c>
      <c r="J42" s="868">
        <f t="shared" ca="1" si="7"/>
        <v>55</v>
      </c>
      <c r="K42" s="868">
        <f t="shared" ca="1" si="8"/>
        <v>61</v>
      </c>
      <c r="L42" s="942">
        <f t="shared" si="9"/>
        <v>8</v>
      </c>
      <c r="M42" s="941">
        <f t="shared" si="10"/>
        <v>0.1095890410958904</v>
      </c>
      <c r="N42" s="280">
        <f t="shared" si="11"/>
        <v>11</v>
      </c>
      <c r="O42" s="940">
        <f t="shared" si="12"/>
        <v>0.15068493150684931</v>
      </c>
      <c r="P42" s="939">
        <f t="shared" si="13"/>
        <v>25</v>
      </c>
      <c r="Q42" s="938">
        <f t="shared" si="14"/>
        <v>0.34246575342465752</v>
      </c>
      <c r="R42" s="825">
        <f t="shared" si="15"/>
        <v>26</v>
      </c>
      <c r="S42" s="281">
        <f t="shared" si="16"/>
        <v>0.35616438356164382</v>
      </c>
      <c r="T42" s="826">
        <f t="shared" si="17"/>
        <v>39</v>
      </c>
      <c r="U42" s="282">
        <f t="shared" si="18"/>
        <v>0.53424657534246578</v>
      </c>
      <c r="V42" s="283">
        <f t="array" ref="V42">SUM(1*(AA$5:DS$5=AA42:DS42))-1</f>
        <v>5</v>
      </c>
      <c r="W42" s="284">
        <f t="shared" si="19"/>
        <v>6.8493150684931503E-2</v>
      </c>
      <c r="X42" s="873">
        <f t="shared" si="20"/>
        <v>6.5205479452054798</v>
      </c>
      <c r="Y42" s="873">
        <f t="shared" si="21"/>
        <v>12.397260273972602</v>
      </c>
      <c r="Z42" s="881">
        <f t="shared" si="22"/>
        <v>0.52596685082872929</v>
      </c>
      <c r="AA42" s="218"/>
      <c r="AB42" s="219"/>
      <c r="AC42" s="219"/>
      <c r="AD42" s="220"/>
      <c r="AE42" s="220"/>
      <c r="AF42" s="220"/>
      <c r="AG42" s="220"/>
      <c r="AH42" s="220"/>
      <c r="AI42" s="220"/>
      <c r="AJ42" s="220"/>
      <c r="AK42" s="220"/>
      <c r="AL42" s="222"/>
      <c r="AM42" s="222"/>
      <c r="AN42" s="222"/>
      <c r="AO42" s="222"/>
      <c r="AP42" s="222"/>
      <c r="AQ42" s="222">
        <v>6</v>
      </c>
      <c r="AR42" s="222">
        <v>1</v>
      </c>
      <c r="AS42" s="222">
        <v>4</v>
      </c>
      <c r="AT42" s="223">
        <v>7</v>
      </c>
      <c r="AU42" s="223">
        <v>1</v>
      </c>
      <c r="AV42" s="223">
        <v>1</v>
      </c>
      <c r="AW42" s="223">
        <v>1</v>
      </c>
      <c r="AX42" s="223">
        <v>2</v>
      </c>
      <c r="AY42" s="223">
        <v>8</v>
      </c>
      <c r="AZ42" s="223">
        <v>3</v>
      </c>
      <c r="BA42" s="223">
        <v>8</v>
      </c>
      <c r="BB42" s="223"/>
      <c r="BC42" s="223">
        <v>7</v>
      </c>
      <c r="BD42" s="224">
        <v>2</v>
      </c>
      <c r="BE42" s="224">
        <v>7</v>
      </c>
      <c r="BF42" s="224">
        <v>1</v>
      </c>
      <c r="BG42" s="224">
        <v>14</v>
      </c>
      <c r="BH42" s="224">
        <v>2</v>
      </c>
      <c r="BI42" s="224">
        <v>1</v>
      </c>
      <c r="BJ42" s="224">
        <v>9</v>
      </c>
      <c r="BK42" s="224">
        <v>7</v>
      </c>
      <c r="BL42" s="224">
        <v>3</v>
      </c>
      <c r="BM42" s="224">
        <v>6</v>
      </c>
      <c r="BN42" s="224">
        <v>10</v>
      </c>
      <c r="BO42" s="225">
        <v>9</v>
      </c>
      <c r="BP42" s="225">
        <v>3</v>
      </c>
      <c r="BQ42" s="225">
        <v>8</v>
      </c>
      <c r="BR42" s="225">
        <v>5</v>
      </c>
      <c r="BS42" s="225">
        <v>3</v>
      </c>
      <c r="BT42" s="225"/>
      <c r="BU42" s="225">
        <v>2</v>
      </c>
      <c r="BV42" s="225">
        <v>3</v>
      </c>
      <c r="BW42" s="225">
        <v>6</v>
      </c>
      <c r="BX42" s="225">
        <v>5</v>
      </c>
      <c r="BY42" s="226">
        <v>2</v>
      </c>
      <c r="BZ42" s="226">
        <v>7</v>
      </c>
      <c r="CA42" s="226"/>
      <c r="CB42" s="226">
        <v>7</v>
      </c>
      <c r="CC42" s="226">
        <v>2</v>
      </c>
      <c r="CD42" s="226">
        <v>10</v>
      </c>
      <c r="CE42" s="226">
        <v>6</v>
      </c>
      <c r="CF42" s="226">
        <v>8</v>
      </c>
      <c r="CG42" s="226"/>
      <c r="CH42" s="226">
        <v>7</v>
      </c>
      <c r="CI42" s="226">
        <v>13</v>
      </c>
      <c r="CJ42" s="226">
        <v>16</v>
      </c>
      <c r="CK42" s="226">
        <v>3</v>
      </c>
      <c r="CL42" s="227">
        <v>2</v>
      </c>
      <c r="CM42" s="227">
        <v>3</v>
      </c>
      <c r="CN42" s="227">
        <v>8</v>
      </c>
      <c r="CO42" s="227">
        <v>8</v>
      </c>
      <c r="CP42" s="227">
        <v>9</v>
      </c>
      <c r="CQ42" s="227"/>
      <c r="CR42" s="227">
        <v>13</v>
      </c>
      <c r="CS42" s="227">
        <v>12</v>
      </c>
      <c r="CT42" s="227">
        <v>7</v>
      </c>
      <c r="CU42" s="227">
        <v>9</v>
      </c>
      <c r="CV42" s="227"/>
      <c r="CW42" s="227">
        <v>15</v>
      </c>
      <c r="CX42" s="220">
        <v>12</v>
      </c>
      <c r="CY42" s="220">
        <v>6</v>
      </c>
      <c r="CZ42" s="220">
        <v>7</v>
      </c>
      <c r="DA42" s="228">
        <v>4</v>
      </c>
      <c r="DB42" s="228">
        <v>6</v>
      </c>
      <c r="DC42" s="228">
        <v>13</v>
      </c>
      <c r="DD42" s="228"/>
      <c r="DE42" s="228">
        <v>6</v>
      </c>
      <c r="DF42" s="228">
        <v>14</v>
      </c>
      <c r="DG42" s="228">
        <v>15</v>
      </c>
      <c r="DH42" s="228">
        <v>12</v>
      </c>
      <c r="DI42" s="228">
        <v>12</v>
      </c>
      <c r="DJ42" s="228">
        <v>10</v>
      </c>
      <c r="DK42" s="830">
        <v>3</v>
      </c>
      <c r="DL42" s="830">
        <v>3</v>
      </c>
      <c r="DM42" s="830">
        <v>4</v>
      </c>
      <c r="DN42" s="830">
        <v>3</v>
      </c>
      <c r="DO42" s="830">
        <v>5</v>
      </c>
      <c r="DP42" s="830">
        <v>2</v>
      </c>
      <c r="DQ42" s="1274">
        <v>3</v>
      </c>
      <c r="DR42" s="1274">
        <v>14</v>
      </c>
      <c r="DS42" s="1337"/>
    </row>
    <row r="43" spans="1:123" s="1166" customFormat="1" ht="11.1" customHeight="1" x14ac:dyDescent="0.2">
      <c r="A43" s="886">
        <f t="array" ref="A43">IF((G43&gt;=1),MAX(IF(AA43:DS43=1,$AA$2:$DS$2)),"-")</f>
        <v>94</v>
      </c>
      <c r="B43" s="178" t="s">
        <v>218</v>
      </c>
      <c r="C43" s="945">
        <f t="shared" si="3"/>
        <v>33</v>
      </c>
      <c r="D43" s="944">
        <f t="shared" si="4"/>
        <v>0.34375</v>
      </c>
      <c r="E43" s="893">
        <f t="array" ref="E43">IF((C43&gt;=1),MIN(IF(AA43:DS43&gt;=1,$AA$3:$DS$3)),"-")</f>
        <v>41208</v>
      </c>
      <c r="F43" s="890">
        <f t="array" ref="F43">IF((C43&gt;=1),MAX(IF(AA43:DS43&gt;=1,$AA$3:$DS$3)),"-")</f>
        <v>42367</v>
      </c>
      <c r="G43" s="939">
        <f t="shared" si="5"/>
        <v>3</v>
      </c>
      <c r="H43" s="943">
        <f t="shared" si="6"/>
        <v>9.0909090909090912E-2</v>
      </c>
      <c r="I43" s="859">
        <f t="array" ref="I43">IF((G43&gt;=1),MAX(IF(AA43:DS43=1,$AA$3:$DS$3)),"-")</f>
        <v>42356</v>
      </c>
      <c r="J43" s="868">
        <f t="shared" ca="1" si="7"/>
        <v>1</v>
      </c>
      <c r="K43" s="868">
        <f t="shared" ca="1" si="8"/>
        <v>2</v>
      </c>
      <c r="L43" s="942">
        <f t="shared" si="9"/>
        <v>4</v>
      </c>
      <c r="M43" s="941">
        <f t="shared" si="10"/>
        <v>0.12121212121212122</v>
      </c>
      <c r="N43" s="280">
        <f t="shared" si="11"/>
        <v>3</v>
      </c>
      <c r="O43" s="940">
        <f t="shared" si="12"/>
        <v>9.0909090909090912E-2</v>
      </c>
      <c r="P43" s="939">
        <f t="shared" si="13"/>
        <v>10</v>
      </c>
      <c r="Q43" s="938">
        <f t="shared" si="14"/>
        <v>0.30303030303030304</v>
      </c>
      <c r="R43" s="825">
        <f t="shared" si="15"/>
        <v>15</v>
      </c>
      <c r="S43" s="281">
        <f t="shared" si="16"/>
        <v>0.45454545454545453</v>
      </c>
      <c r="T43" s="826">
        <f t="shared" si="17"/>
        <v>18</v>
      </c>
      <c r="U43" s="282">
        <f t="shared" si="18"/>
        <v>0.54545454545454541</v>
      </c>
      <c r="V43" s="283">
        <f t="array" ref="V43">SUM(1*(AA$5:DS$5=AA43:DS43))-1</f>
        <v>4</v>
      </c>
      <c r="W43" s="284">
        <f t="shared" si="19"/>
        <v>0.12121212121212122</v>
      </c>
      <c r="X43" s="873">
        <f t="shared" si="20"/>
        <v>6.9393939393939394</v>
      </c>
      <c r="Y43" s="873">
        <f t="shared" si="21"/>
        <v>14.575757575757576</v>
      </c>
      <c r="Z43" s="881">
        <f t="shared" si="22"/>
        <v>0.47609147609147606</v>
      </c>
      <c r="AA43" s="218"/>
      <c r="AB43" s="219"/>
      <c r="AC43" s="219"/>
      <c r="AD43" s="220"/>
      <c r="AE43" s="220"/>
      <c r="AF43" s="220"/>
      <c r="AG43" s="220"/>
      <c r="AH43" s="220"/>
      <c r="AI43" s="220"/>
      <c r="AJ43" s="220"/>
      <c r="AK43" s="220"/>
      <c r="AL43" s="221"/>
      <c r="AM43" s="221"/>
      <c r="AN43" s="221"/>
      <c r="AO43" s="221"/>
      <c r="AP43" s="221"/>
      <c r="AQ43" s="221"/>
      <c r="AR43" s="221"/>
      <c r="AS43" s="222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5"/>
      <c r="BP43" s="225"/>
      <c r="BQ43" s="225"/>
      <c r="BR43" s="225"/>
      <c r="BS43" s="225"/>
      <c r="BT43" s="225"/>
      <c r="BU43" s="225"/>
      <c r="BV43" s="225"/>
      <c r="BW43" s="225"/>
      <c r="BX43" s="225"/>
      <c r="BY43" s="226"/>
      <c r="BZ43" s="226"/>
      <c r="CA43" s="226"/>
      <c r="CB43" s="226">
        <v>8</v>
      </c>
      <c r="CC43" s="226"/>
      <c r="CD43" s="226">
        <v>2</v>
      </c>
      <c r="CE43" s="226"/>
      <c r="CF43" s="226"/>
      <c r="CG43" s="226">
        <v>9</v>
      </c>
      <c r="CH43" s="226">
        <v>4</v>
      </c>
      <c r="CI43" s="226">
        <v>14</v>
      </c>
      <c r="CJ43" s="226">
        <v>1</v>
      </c>
      <c r="CK43" s="226"/>
      <c r="CL43" s="227"/>
      <c r="CM43" s="227">
        <v>5</v>
      </c>
      <c r="CN43" s="227">
        <v>4</v>
      </c>
      <c r="CO43" s="227">
        <v>2</v>
      </c>
      <c r="CP43" s="227"/>
      <c r="CQ43" s="227">
        <v>11</v>
      </c>
      <c r="CR43" s="227">
        <v>3</v>
      </c>
      <c r="CS43" s="227">
        <v>3</v>
      </c>
      <c r="CT43" s="227">
        <v>9</v>
      </c>
      <c r="CU43" s="227">
        <v>16</v>
      </c>
      <c r="CV43" s="227"/>
      <c r="CW43" s="227">
        <v>9</v>
      </c>
      <c r="CX43" s="220">
        <v>1</v>
      </c>
      <c r="CY43" s="220">
        <v>11</v>
      </c>
      <c r="CZ43" s="220">
        <v>5</v>
      </c>
      <c r="DA43" s="228">
        <v>11</v>
      </c>
      <c r="DB43" s="228"/>
      <c r="DC43" s="228">
        <v>17</v>
      </c>
      <c r="DD43" s="228">
        <v>12</v>
      </c>
      <c r="DE43" s="228">
        <v>4</v>
      </c>
      <c r="DF43" s="228">
        <v>2</v>
      </c>
      <c r="DG43" s="228">
        <v>10</v>
      </c>
      <c r="DH43" s="228">
        <v>3</v>
      </c>
      <c r="DI43" s="228">
        <v>8</v>
      </c>
      <c r="DJ43" s="228">
        <v>6</v>
      </c>
      <c r="DK43" s="830">
        <v>12</v>
      </c>
      <c r="DL43" s="830">
        <v>12</v>
      </c>
      <c r="DM43" s="830"/>
      <c r="DN43" s="830">
        <v>2</v>
      </c>
      <c r="DO43" s="830">
        <v>4</v>
      </c>
      <c r="DP43" s="830">
        <v>1</v>
      </c>
      <c r="DQ43" s="1274">
        <v>8</v>
      </c>
      <c r="DR43" s="1274"/>
      <c r="DS43" s="1337"/>
    </row>
    <row r="44" spans="1:123" s="1166" customFormat="1" ht="11.1" customHeight="1" x14ac:dyDescent="0.2">
      <c r="A44" s="886">
        <f t="array" ref="A44">IF((G44&gt;=1),MAX(IF(AA44:DS44=1,$AA$2:$DS$2)),"-")</f>
        <v>46</v>
      </c>
      <c r="B44" s="180" t="s">
        <v>153</v>
      </c>
      <c r="C44" s="945">
        <f t="shared" si="3"/>
        <v>4</v>
      </c>
      <c r="D44" s="944">
        <f t="shared" si="4"/>
        <v>4.1666666666666664E-2</v>
      </c>
      <c r="E44" s="893">
        <f t="array" ref="E44">IF((C44&gt;=1),MIN(IF(AA44:DS44&gt;=1,$AA$3:$DS$3)),"-")</f>
        <v>40145</v>
      </c>
      <c r="F44" s="890">
        <f t="array" ref="F44">IF((C44&gt;=1),MAX(IF(AA44:DS44&gt;=1,$AA$3:$DS$3)),"-")</f>
        <v>41607</v>
      </c>
      <c r="G44" s="939">
        <f t="shared" si="5"/>
        <v>1</v>
      </c>
      <c r="H44" s="943">
        <f t="shared" si="6"/>
        <v>0.25</v>
      </c>
      <c r="I44" s="859">
        <f t="array" ref="I44">IF((G44&gt;=1),MAX(IF(AA44:DS44=1,$AA$3:$DS$3)),"-")</f>
        <v>40942</v>
      </c>
      <c r="J44" s="868">
        <f t="shared" ca="1" si="7"/>
        <v>1</v>
      </c>
      <c r="K44" s="868">
        <f t="shared" ca="1" si="8"/>
        <v>50</v>
      </c>
      <c r="L44" s="942">
        <f t="shared" si="9"/>
        <v>0</v>
      </c>
      <c r="M44" s="941">
        <f t="shared" si="10"/>
        <v>0</v>
      </c>
      <c r="N44" s="280">
        <f t="shared" si="11"/>
        <v>0</v>
      </c>
      <c r="O44" s="940">
        <f t="shared" si="12"/>
        <v>0</v>
      </c>
      <c r="P44" s="939">
        <f t="shared" si="13"/>
        <v>1</v>
      </c>
      <c r="Q44" s="938">
        <f t="shared" si="14"/>
        <v>0.25</v>
      </c>
      <c r="R44" s="825">
        <f t="shared" si="15"/>
        <v>1</v>
      </c>
      <c r="S44" s="281">
        <f t="shared" si="16"/>
        <v>0.25</v>
      </c>
      <c r="T44" s="826">
        <f t="shared" si="17"/>
        <v>1</v>
      </c>
      <c r="U44" s="282">
        <f t="shared" si="18"/>
        <v>0.25</v>
      </c>
      <c r="V44" s="283">
        <f t="array" ref="V44">SUM(1*(AA$5:DS$5=AA44:DS44))-1</f>
        <v>0</v>
      </c>
      <c r="W44" s="284">
        <f t="shared" si="19"/>
        <v>0</v>
      </c>
      <c r="X44" s="873">
        <f t="shared" si="20"/>
        <v>7</v>
      </c>
      <c r="Y44" s="873">
        <f t="shared" si="21"/>
        <v>12</v>
      </c>
      <c r="Z44" s="881">
        <f t="shared" si="22"/>
        <v>0.58333333333333337</v>
      </c>
      <c r="AA44" s="218"/>
      <c r="AB44" s="219"/>
      <c r="AC44" s="219"/>
      <c r="AD44" s="220"/>
      <c r="AE44" s="220"/>
      <c r="AF44" s="220"/>
      <c r="AG44" s="220"/>
      <c r="AH44" s="220"/>
      <c r="AI44" s="220"/>
      <c r="AJ44" s="220"/>
      <c r="AK44" s="220"/>
      <c r="AL44" s="221"/>
      <c r="AM44" s="221"/>
      <c r="AN44" s="221"/>
      <c r="AO44" s="221"/>
      <c r="AP44" s="221"/>
      <c r="AQ44" s="221"/>
      <c r="AR44" s="221"/>
      <c r="AS44" s="222"/>
      <c r="AT44" s="223"/>
      <c r="AU44" s="223"/>
      <c r="AV44" s="223"/>
      <c r="AW44" s="223">
        <v>7</v>
      </c>
      <c r="AX44" s="223"/>
      <c r="AY44" s="223"/>
      <c r="AZ44" s="223"/>
      <c r="BA44" s="223"/>
      <c r="BB44" s="223">
        <v>5</v>
      </c>
      <c r="BC44" s="223"/>
      <c r="BD44" s="224"/>
      <c r="BE44" s="224"/>
      <c r="BF44" s="224"/>
      <c r="BG44" s="224"/>
      <c r="BH44" s="224"/>
      <c r="BI44" s="224"/>
      <c r="BJ44" s="224"/>
      <c r="BK44" s="224"/>
      <c r="BL44" s="224"/>
      <c r="BM44" s="224"/>
      <c r="BN44" s="224"/>
      <c r="BO44" s="225"/>
      <c r="BP44" s="225"/>
      <c r="BQ44" s="225"/>
      <c r="BR44" s="225"/>
      <c r="BS44" s="225"/>
      <c r="BT44" s="225">
        <v>1</v>
      </c>
      <c r="BU44" s="225"/>
      <c r="BV44" s="225"/>
      <c r="BW44" s="225"/>
      <c r="BX44" s="225"/>
      <c r="BY44" s="226"/>
      <c r="BZ44" s="226"/>
      <c r="CA44" s="226"/>
      <c r="CB44" s="226"/>
      <c r="CC44" s="226"/>
      <c r="CD44" s="226"/>
      <c r="CE44" s="226"/>
      <c r="CF44" s="226"/>
      <c r="CG44" s="226"/>
      <c r="CH44" s="226"/>
      <c r="CI44" s="226"/>
      <c r="CJ44" s="226"/>
      <c r="CK44" s="226"/>
      <c r="CL44" s="227"/>
      <c r="CM44" s="227"/>
      <c r="CN44" s="227"/>
      <c r="CO44" s="227"/>
      <c r="CP44" s="227">
        <v>15</v>
      </c>
      <c r="CQ44" s="227"/>
      <c r="CR44" s="227"/>
      <c r="CS44" s="227"/>
      <c r="CT44" s="227"/>
      <c r="CU44" s="227"/>
      <c r="CV44" s="227"/>
      <c r="CW44" s="227"/>
      <c r="CX44" s="220"/>
      <c r="CY44" s="220"/>
      <c r="CZ44" s="220"/>
      <c r="DA44" s="228"/>
      <c r="DB44" s="228"/>
      <c r="DC44" s="228"/>
      <c r="DD44" s="228"/>
      <c r="DE44" s="228"/>
      <c r="DF44" s="228"/>
      <c r="DG44" s="228"/>
      <c r="DH44" s="228"/>
      <c r="DI44" s="228"/>
      <c r="DJ44" s="228"/>
      <c r="DK44" s="830"/>
      <c r="DL44" s="830"/>
      <c r="DM44" s="830"/>
      <c r="DN44" s="830"/>
      <c r="DO44" s="830"/>
      <c r="DP44" s="830"/>
      <c r="DQ44" s="1274"/>
      <c r="DR44" s="1274"/>
      <c r="DS44" s="1337"/>
    </row>
    <row r="45" spans="1:123" s="1166" customFormat="1" ht="11.1" customHeight="1" x14ac:dyDescent="0.2">
      <c r="A45" s="886" t="str">
        <f t="array" ref="A45">IF((G45&gt;=1),MAX(IF(AA45:DS45=1,$AA$2:$DS$2)),"-")</f>
        <v>-</v>
      </c>
      <c r="B45" s="177" t="s">
        <v>132</v>
      </c>
      <c r="C45" s="945">
        <f t="shared" si="3"/>
        <v>1</v>
      </c>
      <c r="D45" s="944">
        <f t="shared" si="4"/>
        <v>1.0416666666666666E-2</v>
      </c>
      <c r="E45" s="893">
        <f t="array" ref="E45">IF((C45&gt;=1),MIN(IF(AA45:DS45&gt;=1,$AA$3:$DS$3)),"-")</f>
        <v>41040</v>
      </c>
      <c r="F45" s="890">
        <f t="array" ref="F45">IF((C45&gt;=1),MAX(IF(AA45:DS45&gt;=1,$AA$3:$DS$3)),"-")</f>
        <v>41040</v>
      </c>
      <c r="G45" s="939">
        <f t="shared" si="5"/>
        <v>0</v>
      </c>
      <c r="H45" s="943">
        <f t="shared" si="6"/>
        <v>0</v>
      </c>
      <c r="I45" s="859" t="str">
        <f t="array" ref="I45">IF((G45&gt;=1),MAX(IF(AA45:DS45=1,$AA$3:$DS$3)),"-")</f>
        <v>-</v>
      </c>
      <c r="J45" s="868" t="str">
        <f t="shared" ca="1" si="7"/>
        <v>-</v>
      </c>
      <c r="K45" s="868" t="str">
        <f t="shared" ca="1" si="8"/>
        <v>-</v>
      </c>
      <c r="L45" s="942">
        <f t="shared" si="9"/>
        <v>0</v>
      </c>
      <c r="M45" s="941">
        <f t="shared" si="10"/>
        <v>0</v>
      </c>
      <c r="N45" s="280">
        <f t="shared" si="11"/>
        <v>0</v>
      </c>
      <c r="O45" s="940">
        <f t="shared" si="12"/>
        <v>0</v>
      </c>
      <c r="P45" s="939">
        <f t="shared" si="13"/>
        <v>0</v>
      </c>
      <c r="Q45" s="938">
        <f t="shared" si="14"/>
        <v>0</v>
      </c>
      <c r="R45" s="825">
        <f t="shared" si="15"/>
        <v>0</v>
      </c>
      <c r="S45" s="281">
        <f t="shared" si="16"/>
        <v>0</v>
      </c>
      <c r="T45" s="826">
        <f t="shared" si="17"/>
        <v>0</v>
      </c>
      <c r="U45" s="282">
        <f t="shared" si="18"/>
        <v>0</v>
      </c>
      <c r="V45" s="283">
        <f t="array" ref="V45">SUM(1*(AA$5:DS$5=AA45:DS45))-1</f>
        <v>0</v>
      </c>
      <c r="W45" s="284">
        <f t="shared" si="19"/>
        <v>0</v>
      </c>
      <c r="X45" s="873">
        <f t="shared" si="20"/>
        <v>12</v>
      </c>
      <c r="Y45" s="873">
        <f t="shared" si="21"/>
        <v>14</v>
      </c>
      <c r="Z45" s="881">
        <f t="shared" si="22"/>
        <v>0.8571428571428571</v>
      </c>
      <c r="AA45" s="218"/>
      <c r="AB45" s="219"/>
      <c r="AC45" s="219"/>
      <c r="AD45" s="220"/>
      <c r="AE45" s="220"/>
      <c r="AF45" s="220"/>
      <c r="AG45" s="220"/>
      <c r="AH45" s="220"/>
      <c r="AI45" s="220"/>
      <c r="AJ45" s="220"/>
      <c r="AK45" s="220"/>
      <c r="AL45" s="221"/>
      <c r="AM45" s="221"/>
      <c r="AN45" s="221"/>
      <c r="AO45" s="221"/>
      <c r="AP45" s="221"/>
      <c r="AQ45" s="221"/>
      <c r="AR45" s="221"/>
      <c r="AS45" s="222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  <c r="BN45" s="224"/>
      <c r="BO45" s="225"/>
      <c r="BP45" s="225"/>
      <c r="BQ45" s="225"/>
      <c r="BR45" s="225"/>
      <c r="BS45" s="225"/>
      <c r="BT45" s="225"/>
      <c r="BU45" s="225"/>
      <c r="BV45" s="225"/>
      <c r="BW45" s="225"/>
      <c r="BX45" s="225">
        <v>12</v>
      </c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7"/>
      <c r="CM45" s="227"/>
      <c r="CN45" s="227"/>
      <c r="CO45" s="227"/>
      <c r="CP45" s="227"/>
      <c r="CQ45" s="227"/>
      <c r="CR45" s="227"/>
      <c r="CS45" s="227"/>
      <c r="CT45" s="227"/>
      <c r="CU45" s="227"/>
      <c r="CV45" s="227"/>
      <c r="CW45" s="227"/>
      <c r="CX45" s="220"/>
      <c r="CY45" s="220"/>
      <c r="CZ45" s="220"/>
      <c r="DA45" s="228"/>
      <c r="DB45" s="228"/>
      <c r="DC45" s="228"/>
      <c r="DD45" s="228"/>
      <c r="DE45" s="228"/>
      <c r="DF45" s="228"/>
      <c r="DG45" s="228"/>
      <c r="DH45" s="228"/>
      <c r="DI45" s="228"/>
      <c r="DJ45" s="228"/>
      <c r="DK45" s="830"/>
      <c r="DL45" s="830"/>
      <c r="DM45" s="830"/>
      <c r="DN45" s="830"/>
      <c r="DO45" s="830"/>
      <c r="DP45" s="830"/>
      <c r="DQ45" s="1274"/>
      <c r="DR45" s="1274"/>
      <c r="DS45" s="1337"/>
    </row>
    <row r="46" spans="1:123" s="1166" customFormat="1" ht="11.1" customHeight="1" x14ac:dyDescent="0.2">
      <c r="A46" s="886">
        <f t="array" ref="A46">IF((G46&gt;=1),MAX(IF(AA46:DS46=1,$AA$2:$DS$2)),"-")</f>
        <v>79</v>
      </c>
      <c r="B46" s="180" t="s">
        <v>173</v>
      </c>
      <c r="C46" s="945">
        <f t="shared" si="3"/>
        <v>15</v>
      </c>
      <c r="D46" s="944">
        <f t="shared" si="4"/>
        <v>0.15625</v>
      </c>
      <c r="E46" s="893">
        <f t="array" ref="E46">IF((C46&gt;=1),MIN(IF(AA46:DS46&gt;=1,$AA$3:$DS$3)),"-")</f>
        <v>41334</v>
      </c>
      <c r="F46" s="890">
        <f t="array" ref="F46">IF((C46&gt;=1),MAX(IF(AA46:DS46&gt;=1,$AA$3:$DS$3)),"-")</f>
        <v>42034</v>
      </c>
      <c r="G46" s="939">
        <f t="shared" si="5"/>
        <v>1</v>
      </c>
      <c r="H46" s="943">
        <f t="shared" si="6"/>
        <v>6.6666666666666666E-2</v>
      </c>
      <c r="I46" s="859">
        <f t="array" ref="I46">IF((G46&gt;=1),MAX(IF(AA46:DS46=1,$AA$3:$DS$3)),"-")</f>
        <v>41978</v>
      </c>
      <c r="J46" s="868">
        <f t="shared" ca="1" si="7"/>
        <v>1</v>
      </c>
      <c r="K46" s="868">
        <f t="shared" ca="1" si="8"/>
        <v>17</v>
      </c>
      <c r="L46" s="942">
        <f t="shared" si="9"/>
        <v>0</v>
      </c>
      <c r="M46" s="941">
        <f t="shared" si="10"/>
        <v>0</v>
      </c>
      <c r="N46" s="280">
        <f t="shared" si="11"/>
        <v>1</v>
      </c>
      <c r="O46" s="940">
        <f t="shared" si="12"/>
        <v>6.6666666666666666E-2</v>
      </c>
      <c r="P46" s="939">
        <f t="shared" si="13"/>
        <v>2</v>
      </c>
      <c r="Q46" s="938">
        <f t="shared" si="14"/>
        <v>0.13333333333333333</v>
      </c>
      <c r="R46" s="825">
        <f t="shared" si="15"/>
        <v>2</v>
      </c>
      <c r="S46" s="281">
        <f t="shared" si="16"/>
        <v>0.13333333333333333</v>
      </c>
      <c r="T46" s="826">
        <f t="shared" si="17"/>
        <v>7</v>
      </c>
      <c r="U46" s="282">
        <f t="shared" si="18"/>
        <v>0.46666666666666667</v>
      </c>
      <c r="V46" s="283">
        <f t="array" ref="V46">SUM(1*(AA$5:DS$5=AA46:DS46))-1</f>
        <v>2</v>
      </c>
      <c r="W46" s="284">
        <f t="shared" si="19"/>
        <v>0.13333333333333333</v>
      </c>
      <c r="X46" s="873">
        <f t="shared" si="20"/>
        <v>9.5333333333333332</v>
      </c>
      <c r="Y46" s="873">
        <f t="shared" si="21"/>
        <v>15</v>
      </c>
      <c r="Z46" s="881">
        <f t="shared" si="22"/>
        <v>0.63555555555555554</v>
      </c>
      <c r="AA46" s="218"/>
      <c r="AB46" s="219"/>
      <c r="AC46" s="219"/>
      <c r="AD46" s="220"/>
      <c r="AE46" s="220"/>
      <c r="AF46" s="220"/>
      <c r="AG46" s="220"/>
      <c r="AH46" s="220"/>
      <c r="AI46" s="220"/>
      <c r="AJ46" s="220"/>
      <c r="AK46" s="220"/>
      <c r="AL46" s="221"/>
      <c r="AM46" s="221"/>
      <c r="AN46" s="221"/>
      <c r="AO46" s="221"/>
      <c r="AP46" s="221"/>
      <c r="AQ46" s="221"/>
      <c r="AR46" s="221"/>
      <c r="AS46" s="222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5"/>
      <c r="BP46" s="225"/>
      <c r="BQ46" s="225"/>
      <c r="BR46" s="225"/>
      <c r="BS46" s="225"/>
      <c r="BT46" s="225"/>
      <c r="BU46" s="225"/>
      <c r="BV46" s="225"/>
      <c r="BW46" s="225"/>
      <c r="BX46" s="225"/>
      <c r="BY46" s="226"/>
      <c r="BZ46" s="226"/>
      <c r="CA46" s="226"/>
      <c r="CB46" s="226"/>
      <c r="CC46" s="226"/>
      <c r="CD46" s="226"/>
      <c r="CE46" s="226"/>
      <c r="CF46" s="226"/>
      <c r="CG46" s="226">
        <v>5</v>
      </c>
      <c r="CH46" s="226"/>
      <c r="CI46" s="226">
        <v>9</v>
      </c>
      <c r="CJ46" s="226"/>
      <c r="CK46" s="226">
        <v>11</v>
      </c>
      <c r="CL46" s="227"/>
      <c r="CM46" s="227">
        <v>8</v>
      </c>
      <c r="CN46" s="227"/>
      <c r="CO46" s="227">
        <v>3</v>
      </c>
      <c r="CP46" s="227">
        <v>16</v>
      </c>
      <c r="CQ46" s="227">
        <v>7</v>
      </c>
      <c r="CR46" s="227">
        <v>8</v>
      </c>
      <c r="CS46" s="227">
        <v>13</v>
      </c>
      <c r="CT46" s="227">
        <v>6</v>
      </c>
      <c r="CU46" s="227">
        <v>8</v>
      </c>
      <c r="CV46" s="227"/>
      <c r="CW46" s="227">
        <v>16</v>
      </c>
      <c r="CX46" s="220">
        <v>16</v>
      </c>
      <c r="CY46" s="220"/>
      <c r="CZ46" s="220"/>
      <c r="DA46" s="228">
        <v>1</v>
      </c>
      <c r="DB46" s="228"/>
      <c r="DC46" s="228"/>
      <c r="DD46" s="228">
        <v>16</v>
      </c>
      <c r="DE46" s="228"/>
      <c r="DF46" s="228"/>
      <c r="DG46" s="228"/>
      <c r="DH46" s="228"/>
      <c r="DI46" s="228"/>
      <c r="DJ46" s="228"/>
      <c r="DK46" s="830"/>
      <c r="DL46" s="830"/>
      <c r="DM46" s="830"/>
      <c r="DN46" s="830"/>
      <c r="DO46" s="830"/>
      <c r="DP46" s="830"/>
      <c r="DQ46" s="1274"/>
      <c r="DR46" s="1274"/>
      <c r="DS46" s="1337"/>
    </row>
    <row r="47" spans="1:123" s="1166" customFormat="1" ht="11.1" customHeight="1" x14ac:dyDescent="0.2">
      <c r="A47" s="886">
        <f t="array" ref="A47">IF((G47&gt;=1),MAX(IF(AA47:DS47=1,$AA$2:$DS$2)),"-")</f>
        <v>43</v>
      </c>
      <c r="B47" s="179" t="s">
        <v>150</v>
      </c>
      <c r="C47" s="945">
        <f t="shared" si="3"/>
        <v>7</v>
      </c>
      <c r="D47" s="944">
        <f t="shared" si="4"/>
        <v>7.2916666666666671E-2</v>
      </c>
      <c r="E47" s="893">
        <f t="array" ref="E47">IF((C47&gt;=1),MIN(IF(AA47:DS47&gt;=1,$AA$3:$DS$3)),"-")</f>
        <v>40782</v>
      </c>
      <c r="F47" s="890">
        <f t="array" ref="F47">IF((C47&gt;=1),MAX(IF(AA47:DS47&gt;=1,$AA$3:$DS$3)),"-")</f>
        <v>41880</v>
      </c>
      <c r="G47" s="939">
        <f t="shared" si="5"/>
        <v>2</v>
      </c>
      <c r="H47" s="943">
        <f t="shared" si="6"/>
        <v>0.2857142857142857</v>
      </c>
      <c r="I47" s="859">
        <f t="array" ref="I47">IF((G47&gt;=1),MAX(IF(AA47:DS47=1,$AA$3:$DS$3)),"-")</f>
        <v>40844</v>
      </c>
      <c r="J47" s="868">
        <f t="shared" ca="1" si="7"/>
        <v>4</v>
      </c>
      <c r="K47" s="868">
        <f t="shared" ca="1" si="8"/>
        <v>53</v>
      </c>
      <c r="L47" s="942">
        <f t="shared" si="9"/>
        <v>0</v>
      </c>
      <c r="M47" s="941">
        <f t="shared" si="10"/>
        <v>0</v>
      </c>
      <c r="N47" s="280">
        <f t="shared" si="11"/>
        <v>0</v>
      </c>
      <c r="O47" s="940">
        <f t="shared" si="12"/>
        <v>0</v>
      </c>
      <c r="P47" s="939">
        <f t="shared" si="13"/>
        <v>2</v>
      </c>
      <c r="Q47" s="938">
        <f t="shared" si="14"/>
        <v>0.2857142857142857</v>
      </c>
      <c r="R47" s="825">
        <f t="shared" si="15"/>
        <v>2</v>
      </c>
      <c r="S47" s="281">
        <f t="shared" si="16"/>
        <v>0.2857142857142857</v>
      </c>
      <c r="T47" s="826">
        <f t="shared" si="17"/>
        <v>3</v>
      </c>
      <c r="U47" s="282">
        <f t="shared" si="18"/>
        <v>0.42857142857142855</v>
      </c>
      <c r="V47" s="283">
        <f t="array" ref="V47">SUM(1*(AA$5:DS$5=AA47:DS47))-1</f>
        <v>2</v>
      </c>
      <c r="W47" s="284">
        <f t="shared" si="19"/>
        <v>0.2857142857142857</v>
      </c>
      <c r="X47" s="873">
        <f t="shared" si="20"/>
        <v>7.5714285714285712</v>
      </c>
      <c r="Y47" s="873">
        <f t="shared" si="21"/>
        <v>12.142857142857142</v>
      </c>
      <c r="Z47" s="881">
        <f t="shared" si="22"/>
        <v>0.62352941176470589</v>
      </c>
      <c r="AA47" s="218"/>
      <c r="AB47" s="219"/>
      <c r="AC47" s="219"/>
      <c r="AD47" s="220"/>
      <c r="AE47" s="220"/>
      <c r="AF47" s="220"/>
      <c r="AG47" s="220"/>
      <c r="AH47" s="220"/>
      <c r="AI47" s="220"/>
      <c r="AJ47" s="220"/>
      <c r="AK47" s="220"/>
      <c r="AL47" s="221"/>
      <c r="AM47" s="221"/>
      <c r="AN47" s="221"/>
      <c r="AO47" s="221"/>
      <c r="AP47" s="221"/>
      <c r="AQ47" s="221"/>
      <c r="AR47" s="221"/>
      <c r="AS47" s="222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5">
        <v>1</v>
      </c>
      <c r="BP47" s="225">
        <v>10</v>
      </c>
      <c r="BQ47" s="225">
        <v>1</v>
      </c>
      <c r="BR47" s="225"/>
      <c r="BS47" s="225">
        <v>5</v>
      </c>
      <c r="BT47" s="225"/>
      <c r="BU47" s="225"/>
      <c r="BV47" s="225"/>
      <c r="BW47" s="225"/>
      <c r="BX47" s="225"/>
      <c r="BY47" s="226"/>
      <c r="BZ47" s="226"/>
      <c r="CA47" s="226"/>
      <c r="CB47" s="226"/>
      <c r="CC47" s="226"/>
      <c r="CD47" s="226"/>
      <c r="CE47" s="226"/>
      <c r="CF47" s="226"/>
      <c r="CG47" s="226"/>
      <c r="CH47" s="226"/>
      <c r="CI47" s="226"/>
      <c r="CJ47" s="226">
        <v>17</v>
      </c>
      <c r="CK47" s="226"/>
      <c r="CL47" s="227">
        <v>5</v>
      </c>
      <c r="CM47" s="227"/>
      <c r="CN47" s="227"/>
      <c r="CO47" s="227"/>
      <c r="CP47" s="227"/>
      <c r="CQ47" s="227"/>
      <c r="CR47" s="227"/>
      <c r="CS47" s="227"/>
      <c r="CT47" s="227"/>
      <c r="CU47" s="227"/>
      <c r="CV47" s="227"/>
      <c r="CW47" s="227"/>
      <c r="CX47" s="220">
        <v>14</v>
      </c>
      <c r="CY47" s="220"/>
      <c r="CZ47" s="220"/>
      <c r="DA47" s="228"/>
      <c r="DB47" s="228"/>
      <c r="DC47" s="228"/>
      <c r="DD47" s="228"/>
      <c r="DE47" s="228"/>
      <c r="DF47" s="228"/>
      <c r="DG47" s="228"/>
      <c r="DH47" s="228"/>
      <c r="DI47" s="228"/>
      <c r="DJ47" s="228"/>
      <c r="DK47" s="830"/>
      <c r="DL47" s="830"/>
      <c r="DM47" s="830"/>
      <c r="DN47" s="830"/>
      <c r="DO47" s="830"/>
      <c r="DP47" s="830"/>
      <c r="DQ47" s="1274"/>
      <c r="DR47" s="1274"/>
      <c r="DS47" s="1337"/>
    </row>
    <row r="48" spans="1:123" s="1166" customFormat="1" ht="11.1" customHeight="1" x14ac:dyDescent="0.2">
      <c r="A48" s="886" t="str">
        <f t="array" ref="A48">IF((G48&gt;=1),MAX(IF(AA48:DS48=1,$AA$2:$DS$2)),"-")</f>
        <v>-</v>
      </c>
      <c r="B48" s="177" t="s">
        <v>68</v>
      </c>
      <c r="C48" s="945">
        <f t="shared" si="3"/>
        <v>8</v>
      </c>
      <c r="D48" s="944">
        <f t="shared" si="4"/>
        <v>8.3333333333333329E-2</v>
      </c>
      <c r="E48" s="893">
        <f t="array" ref="E48">IF((C48&gt;=1),MIN(IF(AA48:DS48&gt;=1,$AA$3:$DS$3)),"-")</f>
        <v>40145</v>
      </c>
      <c r="F48" s="890">
        <f t="array" ref="F48">IF((C48&gt;=1),MAX(IF(AA48:DS48&gt;=1,$AA$3:$DS$3)),"-")</f>
        <v>42356</v>
      </c>
      <c r="G48" s="939">
        <f t="shared" si="5"/>
        <v>0</v>
      </c>
      <c r="H48" s="943">
        <f t="shared" si="6"/>
        <v>0</v>
      </c>
      <c r="I48" s="859" t="str">
        <f t="array" ref="I48">IF((G48&gt;=1),MAX(IF(AA48:DS48=1,$AA$3:$DS$3)),"-")</f>
        <v>-</v>
      </c>
      <c r="J48" s="868" t="str">
        <f t="shared" ca="1" si="7"/>
        <v>-</v>
      </c>
      <c r="K48" s="868" t="str">
        <f t="shared" ca="1" si="8"/>
        <v>-</v>
      </c>
      <c r="L48" s="942">
        <f t="shared" si="9"/>
        <v>0</v>
      </c>
      <c r="M48" s="941">
        <f t="shared" si="10"/>
        <v>0</v>
      </c>
      <c r="N48" s="280">
        <f t="shared" si="11"/>
        <v>1</v>
      </c>
      <c r="O48" s="940">
        <f t="shared" si="12"/>
        <v>0.125</v>
      </c>
      <c r="P48" s="939">
        <f t="shared" si="13"/>
        <v>1</v>
      </c>
      <c r="Q48" s="938">
        <f t="shared" si="14"/>
        <v>0.125</v>
      </c>
      <c r="R48" s="825">
        <f t="shared" si="15"/>
        <v>1</v>
      </c>
      <c r="S48" s="281">
        <f t="shared" si="16"/>
        <v>0.125</v>
      </c>
      <c r="T48" s="826">
        <f t="shared" si="17"/>
        <v>2</v>
      </c>
      <c r="U48" s="282">
        <f t="shared" si="18"/>
        <v>0.25</v>
      </c>
      <c r="V48" s="283">
        <f t="array" ref="V48">SUM(1*(AA$5:DS$5=AA48:DS48))-1</f>
        <v>1</v>
      </c>
      <c r="W48" s="284">
        <f t="shared" si="19"/>
        <v>0.125</v>
      </c>
      <c r="X48" s="873">
        <f t="shared" si="20"/>
        <v>9.375</v>
      </c>
      <c r="Y48" s="873">
        <f t="shared" si="21"/>
        <v>13.75</v>
      </c>
      <c r="Z48" s="881">
        <f t="shared" si="22"/>
        <v>0.68181818181818177</v>
      </c>
      <c r="AA48" s="218"/>
      <c r="AB48" s="219"/>
      <c r="AC48" s="219"/>
      <c r="AD48" s="220"/>
      <c r="AE48" s="220"/>
      <c r="AF48" s="220"/>
      <c r="AG48" s="220"/>
      <c r="AH48" s="220"/>
      <c r="AI48" s="220"/>
      <c r="AJ48" s="220"/>
      <c r="AK48" s="220"/>
      <c r="AL48" s="221"/>
      <c r="AM48" s="221"/>
      <c r="AN48" s="221"/>
      <c r="AO48" s="221"/>
      <c r="AP48" s="221"/>
      <c r="AQ48" s="221"/>
      <c r="AR48" s="221"/>
      <c r="AS48" s="222"/>
      <c r="AT48" s="223"/>
      <c r="AU48" s="223"/>
      <c r="AV48" s="223"/>
      <c r="AW48" s="223">
        <v>8</v>
      </c>
      <c r="AX48" s="223">
        <v>10</v>
      </c>
      <c r="AY48" s="223"/>
      <c r="AZ48" s="223"/>
      <c r="BA48" s="223"/>
      <c r="BB48" s="223"/>
      <c r="BC48" s="223"/>
      <c r="BD48" s="224"/>
      <c r="BE48" s="224"/>
      <c r="BF48" s="224"/>
      <c r="BG48" s="224"/>
      <c r="BH48" s="224"/>
      <c r="BI48" s="224"/>
      <c r="BJ48" s="224"/>
      <c r="BK48" s="224">
        <v>4</v>
      </c>
      <c r="BL48" s="224"/>
      <c r="BM48" s="224"/>
      <c r="BN48" s="224"/>
      <c r="BO48" s="225"/>
      <c r="BP48" s="225">
        <v>9</v>
      </c>
      <c r="BQ48" s="225"/>
      <c r="BR48" s="225"/>
      <c r="BS48" s="225"/>
      <c r="BT48" s="225"/>
      <c r="BU48" s="225"/>
      <c r="BV48" s="225"/>
      <c r="BW48" s="225"/>
      <c r="BX48" s="225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7"/>
      <c r="CM48" s="227">
        <v>17</v>
      </c>
      <c r="CN48" s="227"/>
      <c r="CO48" s="227"/>
      <c r="CP48" s="227"/>
      <c r="CQ48" s="227"/>
      <c r="CR48" s="227"/>
      <c r="CS48" s="227"/>
      <c r="CT48" s="227"/>
      <c r="CU48" s="227">
        <v>14</v>
      </c>
      <c r="CV48" s="227"/>
      <c r="CW48" s="227"/>
      <c r="CX48" s="220"/>
      <c r="CY48" s="220">
        <v>3</v>
      </c>
      <c r="CZ48" s="220"/>
      <c r="DA48" s="228"/>
      <c r="DB48" s="228"/>
      <c r="DC48" s="228"/>
      <c r="DD48" s="228"/>
      <c r="DE48" s="228"/>
      <c r="DF48" s="228"/>
      <c r="DG48" s="228"/>
      <c r="DH48" s="228"/>
      <c r="DI48" s="228"/>
      <c r="DJ48" s="228"/>
      <c r="DK48" s="830"/>
      <c r="DL48" s="830"/>
      <c r="DM48" s="830"/>
      <c r="DN48" s="830"/>
      <c r="DO48" s="830"/>
      <c r="DP48" s="830">
        <v>10</v>
      </c>
      <c r="DQ48" s="1274"/>
      <c r="DR48" s="1274"/>
      <c r="DS48" s="1337"/>
    </row>
    <row r="49" spans="1:123" s="1166" customFormat="1" ht="11.1" customHeight="1" x14ac:dyDescent="0.2">
      <c r="A49" s="886" t="str">
        <f t="array" ref="A49">IF((G49&gt;=1),MAX(IF(AA49:DS49=1,$AA$2:$DS$2)),"-")</f>
        <v>-</v>
      </c>
      <c r="B49" s="177" t="s">
        <v>2</v>
      </c>
      <c r="C49" s="945">
        <f t="shared" si="3"/>
        <v>12</v>
      </c>
      <c r="D49" s="944">
        <f t="shared" si="4"/>
        <v>0.125</v>
      </c>
      <c r="E49" s="893">
        <f t="array" ref="E49">IF((C49&gt;=1),MIN(IF(AA49:DS49&gt;=1,$AA$3:$DS$3)),"-")</f>
        <v>39227</v>
      </c>
      <c r="F49" s="890">
        <f t="array" ref="F49">IF((C49&gt;=1),MAX(IF(AA49:DS49&gt;=1,$AA$3:$DS$3)),"-")</f>
        <v>40480</v>
      </c>
      <c r="G49" s="939">
        <f t="shared" si="5"/>
        <v>0</v>
      </c>
      <c r="H49" s="943">
        <f t="shared" si="6"/>
        <v>0</v>
      </c>
      <c r="I49" s="859" t="str">
        <f t="array" ref="I49">IF((G49&gt;=1),MAX(IF(AA49:DS49=1,$AA$3:$DS$3)),"-")</f>
        <v>-</v>
      </c>
      <c r="J49" s="868" t="str">
        <f t="shared" ca="1" si="7"/>
        <v>-</v>
      </c>
      <c r="K49" s="868" t="str">
        <f t="shared" ca="1" si="8"/>
        <v>-</v>
      </c>
      <c r="L49" s="942">
        <f t="shared" si="9"/>
        <v>0</v>
      </c>
      <c r="M49" s="941">
        <f t="shared" si="10"/>
        <v>0</v>
      </c>
      <c r="N49" s="280">
        <f t="shared" si="11"/>
        <v>1</v>
      </c>
      <c r="O49" s="940">
        <f t="shared" si="12"/>
        <v>8.3333333333333329E-2</v>
      </c>
      <c r="P49" s="939">
        <f t="shared" si="13"/>
        <v>1</v>
      </c>
      <c r="Q49" s="938">
        <f t="shared" si="14"/>
        <v>8.3333333333333329E-2</v>
      </c>
      <c r="R49" s="825">
        <f t="shared" si="15"/>
        <v>1</v>
      </c>
      <c r="S49" s="281">
        <f t="shared" si="16"/>
        <v>8.3333333333333329E-2</v>
      </c>
      <c r="T49" s="826">
        <f t="shared" si="17"/>
        <v>1</v>
      </c>
      <c r="U49" s="282">
        <f t="shared" si="18"/>
        <v>8.3333333333333329E-2</v>
      </c>
      <c r="V49" s="283">
        <f t="array" ref="V49">SUM(1*(AA$5:DS$5=AA49:DS49))-1</f>
        <v>2</v>
      </c>
      <c r="W49" s="284">
        <f t="shared" si="19"/>
        <v>0.16666666666666666</v>
      </c>
      <c r="X49" s="873">
        <f t="shared" si="20"/>
        <v>10</v>
      </c>
      <c r="Y49" s="873">
        <f t="shared" si="21"/>
        <v>12.333333333333334</v>
      </c>
      <c r="Z49" s="881">
        <f t="shared" si="22"/>
        <v>0.81081081081081074</v>
      </c>
      <c r="AA49" s="229">
        <v>11</v>
      </c>
      <c r="AB49" s="227">
        <v>12</v>
      </c>
      <c r="AC49" s="227"/>
      <c r="AD49" s="220">
        <v>11</v>
      </c>
      <c r="AE49" s="220">
        <v>11</v>
      </c>
      <c r="AF49" s="220"/>
      <c r="AG49" s="220">
        <v>14</v>
      </c>
      <c r="AH49" s="220">
        <v>11</v>
      </c>
      <c r="AI49" s="220"/>
      <c r="AJ49" s="220"/>
      <c r="AK49" s="220"/>
      <c r="AL49" s="222"/>
      <c r="AM49" s="222">
        <v>5</v>
      </c>
      <c r="AN49" s="222"/>
      <c r="AO49" s="222"/>
      <c r="AP49" s="222">
        <v>3</v>
      </c>
      <c r="AQ49" s="222">
        <v>12</v>
      </c>
      <c r="AR49" s="222">
        <v>10</v>
      </c>
      <c r="AS49" s="222">
        <v>9</v>
      </c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4"/>
      <c r="BE49" s="224"/>
      <c r="BF49" s="224">
        <v>11</v>
      </c>
      <c r="BG49" s="224"/>
      <c r="BH49" s="224"/>
      <c r="BI49" s="224"/>
      <c r="BJ49" s="224"/>
      <c r="BK49" s="224"/>
      <c r="BL49" s="224"/>
      <c r="BM49" s="224"/>
      <c r="BN49" s="224"/>
      <c r="BO49" s="225"/>
      <c r="BP49" s="225"/>
      <c r="BQ49" s="225"/>
      <c r="BR49" s="225"/>
      <c r="BS49" s="225"/>
      <c r="BT49" s="225"/>
      <c r="BU49" s="225"/>
      <c r="BV49" s="225"/>
      <c r="BW49" s="225"/>
      <c r="BX49" s="225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7"/>
      <c r="CM49" s="227"/>
      <c r="CN49" s="227"/>
      <c r="CO49" s="227"/>
      <c r="CP49" s="227"/>
      <c r="CQ49" s="227"/>
      <c r="CR49" s="227"/>
      <c r="CS49" s="227"/>
      <c r="CT49" s="227"/>
      <c r="CU49" s="227"/>
      <c r="CV49" s="227"/>
      <c r="CW49" s="227"/>
      <c r="CX49" s="220"/>
      <c r="CY49" s="220"/>
      <c r="CZ49" s="220"/>
      <c r="DA49" s="228"/>
      <c r="DB49" s="228"/>
      <c r="DC49" s="228"/>
      <c r="DD49" s="228"/>
      <c r="DE49" s="228"/>
      <c r="DF49" s="228"/>
      <c r="DG49" s="228"/>
      <c r="DH49" s="228"/>
      <c r="DI49" s="228"/>
      <c r="DJ49" s="228"/>
      <c r="DK49" s="830"/>
      <c r="DL49" s="830"/>
      <c r="DM49" s="830"/>
      <c r="DN49" s="830"/>
      <c r="DO49" s="830"/>
      <c r="DP49" s="830"/>
      <c r="DQ49" s="1274"/>
      <c r="DR49" s="1274"/>
      <c r="DS49" s="1337"/>
    </row>
    <row r="50" spans="1:123" s="1166" customFormat="1" ht="11.1" customHeight="1" x14ac:dyDescent="0.2">
      <c r="A50" s="886"/>
      <c r="B50" s="177" t="s">
        <v>372</v>
      </c>
      <c r="C50" s="945">
        <f t="shared" si="3"/>
        <v>1</v>
      </c>
      <c r="D50" s="944">
        <f t="shared" si="4"/>
        <v>1.0416666666666666E-2</v>
      </c>
      <c r="E50" s="893">
        <f t="array" ref="E50">IF((C50&gt;=1),MIN(IF(AA50:DS50&gt;=1,$AA$3:$DS$3)),"-")</f>
        <v>42367</v>
      </c>
      <c r="F50" s="890">
        <f t="array" ref="F50">IF((C50&gt;=1),MAX(IF(AA50:DS50&gt;=1,$AA$3:$DS$3)),"-")</f>
        <v>42367</v>
      </c>
      <c r="G50" s="939">
        <f t="shared" si="5"/>
        <v>0</v>
      </c>
      <c r="H50" s="943">
        <f t="shared" si="6"/>
        <v>0</v>
      </c>
      <c r="I50" s="859" t="str">
        <f t="array" ref="I50">IF((G50&gt;=1),MAX(IF(AA50:DS50=1,$AA$3:$DS$3)),"-")</f>
        <v>-</v>
      </c>
      <c r="J50" s="868" t="str">
        <f t="shared" ca="1" si="7"/>
        <v>-</v>
      </c>
      <c r="K50" s="868" t="str">
        <f t="shared" ca="1" si="8"/>
        <v>-</v>
      </c>
      <c r="L50" s="942">
        <f t="shared" si="9"/>
        <v>0</v>
      </c>
      <c r="M50" s="941">
        <f t="shared" si="10"/>
        <v>0</v>
      </c>
      <c r="N50" s="280">
        <f t="shared" si="11"/>
        <v>0</v>
      </c>
      <c r="O50" s="940">
        <f t="shared" si="12"/>
        <v>0</v>
      </c>
      <c r="P50" s="939">
        <f t="shared" si="13"/>
        <v>0</v>
      </c>
      <c r="Q50" s="938">
        <f t="shared" si="14"/>
        <v>0</v>
      </c>
      <c r="R50" s="825">
        <f t="shared" si="15"/>
        <v>0</v>
      </c>
      <c r="S50" s="281">
        <f t="shared" si="16"/>
        <v>0</v>
      </c>
      <c r="T50" s="826">
        <f t="shared" si="17"/>
        <v>0</v>
      </c>
      <c r="U50" s="282">
        <f t="shared" si="18"/>
        <v>0</v>
      </c>
      <c r="V50" s="283">
        <f t="array" ref="V50">SUM(1*(AA$5:DS$5=AA50:DS50))-1</f>
        <v>0</v>
      </c>
      <c r="W50" s="284">
        <f t="shared" si="19"/>
        <v>0</v>
      </c>
      <c r="X50" s="873">
        <f t="shared" si="20"/>
        <v>15</v>
      </c>
      <c r="Y50" s="873">
        <f t="shared" si="21"/>
        <v>18</v>
      </c>
      <c r="Z50" s="881">
        <f t="shared" si="22"/>
        <v>0.83333333333333337</v>
      </c>
      <c r="AA50" s="229"/>
      <c r="AB50" s="227"/>
      <c r="AC50" s="227"/>
      <c r="AD50" s="220"/>
      <c r="AE50" s="220"/>
      <c r="AF50" s="220"/>
      <c r="AG50" s="220"/>
      <c r="AH50" s="220"/>
      <c r="AI50" s="220"/>
      <c r="AJ50" s="220"/>
      <c r="AK50" s="220"/>
      <c r="AL50" s="222"/>
      <c r="AM50" s="222"/>
      <c r="AN50" s="222"/>
      <c r="AO50" s="222"/>
      <c r="AP50" s="222"/>
      <c r="AQ50" s="222"/>
      <c r="AR50" s="222"/>
      <c r="AS50" s="222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5"/>
      <c r="BP50" s="225"/>
      <c r="BQ50" s="225"/>
      <c r="BR50" s="225"/>
      <c r="BS50" s="225"/>
      <c r="BT50" s="225"/>
      <c r="BU50" s="225"/>
      <c r="BV50" s="225"/>
      <c r="BW50" s="225"/>
      <c r="BX50" s="225"/>
      <c r="BY50" s="226"/>
      <c r="BZ50" s="226"/>
      <c r="CA50" s="226"/>
      <c r="CB50" s="226"/>
      <c r="CC50" s="226"/>
      <c r="CD50" s="226"/>
      <c r="CE50" s="226"/>
      <c r="CF50" s="226"/>
      <c r="CG50" s="226"/>
      <c r="CH50" s="226"/>
      <c r="CI50" s="226"/>
      <c r="CJ50" s="226"/>
      <c r="CK50" s="226"/>
      <c r="CL50" s="227"/>
      <c r="CM50" s="227"/>
      <c r="CN50" s="227"/>
      <c r="CO50" s="227"/>
      <c r="CP50" s="227"/>
      <c r="CQ50" s="227"/>
      <c r="CR50" s="227"/>
      <c r="CS50" s="227"/>
      <c r="CT50" s="227"/>
      <c r="CU50" s="227"/>
      <c r="CV50" s="227"/>
      <c r="CW50" s="227"/>
      <c r="CX50" s="220"/>
      <c r="CY50" s="220"/>
      <c r="CZ50" s="220"/>
      <c r="DA50" s="228"/>
      <c r="DB50" s="228"/>
      <c r="DC50" s="228"/>
      <c r="DD50" s="228"/>
      <c r="DE50" s="228"/>
      <c r="DF50" s="228"/>
      <c r="DG50" s="228"/>
      <c r="DH50" s="228"/>
      <c r="DI50" s="228"/>
      <c r="DJ50" s="228"/>
      <c r="DK50" s="830"/>
      <c r="DL50" s="830"/>
      <c r="DM50" s="830"/>
      <c r="DN50" s="830"/>
      <c r="DO50" s="830"/>
      <c r="DP50" s="830"/>
      <c r="DQ50" s="1274">
        <v>15</v>
      </c>
      <c r="DR50" s="1274"/>
      <c r="DS50" s="1337"/>
    </row>
    <row r="51" spans="1:123" s="1166" customFormat="1" ht="11.1" customHeight="1" x14ac:dyDescent="0.2">
      <c r="A51" s="886" t="str">
        <f t="array" ref="A51">IF((G51&gt;=1),MAX(IF(AA51:DS51=1,$AA$2:$DS$2)),"-")</f>
        <v>-</v>
      </c>
      <c r="B51" s="177" t="s">
        <v>232</v>
      </c>
      <c r="C51" s="945">
        <f t="shared" si="3"/>
        <v>1</v>
      </c>
      <c r="D51" s="944">
        <f t="shared" si="4"/>
        <v>1.0416666666666666E-2</v>
      </c>
      <c r="E51" s="893">
        <f t="array" ref="E51">IF((C51&gt;=1),MIN(IF(AA51:DS51&gt;=1,$AA$3:$DS$3)),"-")</f>
        <v>41607</v>
      </c>
      <c r="F51" s="890">
        <f t="array" ref="F51">IF((C51&gt;=1),MAX(IF(AA51:DS51&gt;=1,$AA$3:$DS$3)),"-")</f>
        <v>41607</v>
      </c>
      <c r="G51" s="939">
        <f t="shared" si="5"/>
        <v>0</v>
      </c>
      <c r="H51" s="943">
        <f t="shared" si="6"/>
        <v>0</v>
      </c>
      <c r="I51" s="859" t="str">
        <f t="array" ref="I51">IF((G51&gt;=1),MAX(IF(AA51:DS51=1,$AA$3:$DS$3)),"-")</f>
        <v>-</v>
      </c>
      <c r="J51" s="868" t="str">
        <f t="shared" ca="1" si="7"/>
        <v>-</v>
      </c>
      <c r="K51" s="868" t="str">
        <f t="shared" ca="1" si="8"/>
        <v>-</v>
      </c>
      <c r="L51" s="942">
        <f t="shared" si="9"/>
        <v>0</v>
      </c>
      <c r="M51" s="941">
        <f t="shared" si="10"/>
        <v>0</v>
      </c>
      <c r="N51" s="280">
        <f t="shared" si="11"/>
        <v>0</v>
      </c>
      <c r="O51" s="940">
        <f t="shared" si="12"/>
        <v>0</v>
      </c>
      <c r="P51" s="939">
        <f t="shared" si="13"/>
        <v>0</v>
      </c>
      <c r="Q51" s="938">
        <f t="shared" si="14"/>
        <v>0</v>
      </c>
      <c r="R51" s="825">
        <f t="shared" si="15"/>
        <v>0</v>
      </c>
      <c r="S51" s="281">
        <f t="shared" si="16"/>
        <v>0</v>
      </c>
      <c r="T51" s="826">
        <f t="shared" si="17"/>
        <v>0</v>
      </c>
      <c r="U51" s="282">
        <f t="shared" si="18"/>
        <v>0</v>
      </c>
      <c r="V51" s="283">
        <f t="array" ref="V51">SUM(1*(AA$5:DS$5=AA51:DS51))-1</f>
        <v>0</v>
      </c>
      <c r="W51" s="284">
        <f t="shared" si="19"/>
        <v>0</v>
      </c>
      <c r="X51" s="873">
        <f t="shared" si="20"/>
        <v>13</v>
      </c>
      <c r="Y51" s="873">
        <f t="shared" si="21"/>
        <v>18</v>
      </c>
      <c r="Z51" s="881">
        <f t="shared" si="22"/>
        <v>0.72222222222222221</v>
      </c>
      <c r="AA51" s="218"/>
      <c r="AB51" s="219"/>
      <c r="AC51" s="219"/>
      <c r="AD51" s="220"/>
      <c r="AE51" s="220"/>
      <c r="AF51" s="220"/>
      <c r="AG51" s="220"/>
      <c r="AH51" s="220"/>
      <c r="AI51" s="220"/>
      <c r="AJ51" s="220"/>
      <c r="AK51" s="220"/>
      <c r="AL51" s="221"/>
      <c r="AM51" s="221"/>
      <c r="AN51" s="221"/>
      <c r="AO51" s="221"/>
      <c r="AP51" s="221"/>
      <c r="AQ51" s="221"/>
      <c r="AR51" s="221"/>
      <c r="AS51" s="222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5"/>
      <c r="BP51" s="225"/>
      <c r="BQ51" s="225"/>
      <c r="BR51" s="225"/>
      <c r="BS51" s="225"/>
      <c r="BT51" s="225"/>
      <c r="BU51" s="225"/>
      <c r="BV51" s="225"/>
      <c r="BW51" s="225"/>
      <c r="BX51" s="225"/>
      <c r="BY51" s="226"/>
      <c r="BZ51" s="226"/>
      <c r="CA51" s="226"/>
      <c r="CB51" s="226"/>
      <c r="CC51" s="226"/>
      <c r="CD51" s="226"/>
      <c r="CE51" s="226"/>
      <c r="CF51" s="226"/>
      <c r="CG51" s="226"/>
      <c r="CH51" s="226"/>
      <c r="CI51" s="226"/>
      <c r="CJ51" s="226"/>
      <c r="CK51" s="226"/>
      <c r="CL51" s="227"/>
      <c r="CM51" s="227"/>
      <c r="CN51" s="227"/>
      <c r="CO51" s="227"/>
      <c r="CP51" s="227">
        <v>13</v>
      </c>
      <c r="CQ51" s="227"/>
      <c r="CR51" s="227"/>
      <c r="CS51" s="227"/>
      <c r="CT51" s="227"/>
      <c r="CU51" s="227"/>
      <c r="CV51" s="227"/>
      <c r="CW51" s="227"/>
      <c r="CX51" s="220"/>
      <c r="CY51" s="220"/>
      <c r="CZ51" s="220"/>
      <c r="DA51" s="228"/>
      <c r="DB51" s="228"/>
      <c r="DC51" s="228"/>
      <c r="DD51" s="228"/>
      <c r="DE51" s="228"/>
      <c r="DF51" s="228"/>
      <c r="DG51" s="228"/>
      <c r="DH51" s="228"/>
      <c r="DI51" s="228"/>
      <c r="DJ51" s="228"/>
      <c r="DK51" s="830"/>
      <c r="DL51" s="830"/>
      <c r="DM51" s="830"/>
      <c r="DN51" s="830"/>
      <c r="DO51" s="830"/>
      <c r="DP51" s="830"/>
      <c r="DQ51" s="1274"/>
      <c r="DR51" s="1274"/>
      <c r="DS51" s="1337"/>
    </row>
    <row r="52" spans="1:123" s="1166" customFormat="1" ht="11.1" customHeight="1" x14ac:dyDescent="0.2">
      <c r="A52" s="886" t="str">
        <f t="array" ref="A52">IF((G52&gt;=1),MAX(IF(AA52:DS52=1,$AA$2:$DS$2)),"-")</f>
        <v>-</v>
      </c>
      <c r="B52" s="177" t="s">
        <v>33</v>
      </c>
      <c r="C52" s="945">
        <f t="shared" si="3"/>
        <v>3</v>
      </c>
      <c r="D52" s="944">
        <f t="shared" si="4"/>
        <v>3.125E-2</v>
      </c>
      <c r="E52" s="893">
        <f t="array" ref="E52">IF((C52&gt;=1),MIN(IF(AA52:DS52&gt;=1,$AA$3:$DS$3)),"-")</f>
        <v>39445</v>
      </c>
      <c r="F52" s="890">
        <f t="array" ref="F52">IF((C52&gt;=1),MAX(IF(AA52:DS52&gt;=1,$AA$3:$DS$3)),"-")</f>
        <v>40620</v>
      </c>
      <c r="G52" s="939">
        <f t="shared" si="5"/>
        <v>0</v>
      </c>
      <c r="H52" s="943">
        <f t="shared" si="6"/>
        <v>0</v>
      </c>
      <c r="I52" s="859" t="str">
        <f t="array" ref="I52">IF((G52&gt;=1),MAX(IF(AA52:DS52=1,$AA$3:$DS$3)),"-")</f>
        <v>-</v>
      </c>
      <c r="J52" s="868" t="str">
        <f t="shared" ca="1" si="7"/>
        <v>-</v>
      </c>
      <c r="K52" s="868" t="str">
        <f t="shared" ca="1" si="8"/>
        <v>-</v>
      </c>
      <c r="L52" s="942">
        <f t="shared" si="9"/>
        <v>0</v>
      </c>
      <c r="M52" s="941">
        <f t="shared" si="10"/>
        <v>0</v>
      </c>
      <c r="N52" s="280">
        <f t="shared" si="11"/>
        <v>0</v>
      </c>
      <c r="O52" s="940">
        <f t="shared" si="12"/>
        <v>0</v>
      </c>
      <c r="P52" s="939">
        <f t="shared" si="13"/>
        <v>0</v>
      </c>
      <c r="Q52" s="938">
        <f t="shared" si="14"/>
        <v>0</v>
      </c>
      <c r="R52" s="825">
        <f t="shared" si="15"/>
        <v>0</v>
      </c>
      <c r="S52" s="281">
        <f t="shared" si="16"/>
        <v>0</v>
      </c>
      <c r="T52" s="826">
        <f t="shared" si="17"/>
        <v>2</v>
      </c>
      <c r="U52" s="282">
        <f t="shared" si="18"/>
        <v>0.66666666666666663</v>
      </c>
      <c r="V52" s="283">
        <f t="array" ref="V52">SUM(1*(AA$5:DS$5=AA52:DS52))-1</f>
        <v>1</v>
      </c>
      <c r="W52" s="284">
        <f t="shared" si="19"/>
        <v>0.33333333333333331</v>
      </c>
      <c r="X52" s="873">
        <f t="shared" si="20"/>
        <v>7.666666666666667</v>
      </c>
      <c r="Y52" s="873">
        <f t="shared" si="21"/>
        <v>13</v>
      </c>
      <c r="Z52" s="881">
        <f t="shared" si="22"/>
        <v>0.58974358974358976</v>
      </c>
      <c r="AA52" s="218"/>
      <c r="AB52" s="219"/>
      <c r="AC52" s="219"/>
      <c r="AD52" s="220"/>
      <c r="AE52" s="220"/>
      <c r="AF52" s="220"/>
      <c r="AG52" s="220">
        <v>5</v>
      </c>
      <c r="AH52" s="220"/>
      <c r="AI52" s="220"/>
      <c r="AJ52" s="220"/>
      <c r="AK52" s="220">
        <v>14</v>
      </c>
      <c r="AL52" s="222"/>
      <c r="AM52" s="222"/>
      <c r="AN52" s="222"/>
      <c r="AO52" s="222"/>
      <c r="AP52" s="222"/>
      <c r="AQ52" s="222"/>
      <c r="AR52" s="222"/>
      <c r="AS52" s="222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4"/>
      <c r="BE52" s="224"/>
      <c r="BF52" s="224"/>
      <c r="BG52" s="224"/>
      <c r="BH52" s="224"/>
      <c r="BI52" s="224"/>
      <c r="BJ52" s="224">
        <v>4</v>
      </c>
      <c r="BK52" s="224"/>
      <c r="BL52" s="224"/>
      <c r="BM52" s="224"/>
      <c r="BN52" s="224"/>
      <c r="BO52" s="225"/>
      <c r="BP52" s="225"/>
      <c r="BQ52" s="225"/>
      <c r="BR52" s="225"/>
      <c r="BS52" s="225"/>
      <c r="BT52" s="225"/>
      <c r="BU52" s="225"/>
      <c r="BV52" s="225"/>
      <c r="BW52" s="225"/>
      <c r="BX52" s="225"/>
      <c r="BY52" s="226"/>
      <c r="BZ52" s="226"/>
      <c r="CA52" s="226"/>
      <c r="CB52" s="226"/>
      <c r="CC52" s="226"/>
      <c r="CD52" s="226"/>
      <c r="CE52" s="226"/>
      <c r="CF52" s="226"/>
      <c r="CG52" s="226"/>
      <c r="CH52" s="226"/>
      <c r="CI52" s="226"/>
      <c r="CJ52" s="226"/>
      <c r="CK52" s="226"/>
      <c r="CL52" s="227"/>
      <c r="CM52" s="227"/>
      <c r="CN52" s="227"/>
      <c r="CO52" s="227"/>
      <c r="CP52" s="227"/>
      <c r="CQ52" s="227"/>
      <c r="CR52" s="227"/>
      <c r="CS52" s="227"/>
      <c r="CT52" s="227"/>
      <c r="CU52" s="227"/>
      <c r="CV52" s="227"/>
      <c r="CW52" s="227"/>
      <c r="CX52" s="220"/>
      <c r="CY52" s="220"/>
      <c r="CZ52" s="220"/>
      <c r="DA52" s="228"/>
      <c r="DB52" s="228"/>
      <c r="DC52" s="228"/>
      <c r="DD52" s="228"/>
      <c r="DE52" s="228"/>
      <c r="DF52" s="228"/>
      <c r="DG52" s="228"/>
      <c r="DH52" s="228"/>
      <c r="DI52" s="228"/>
      <c r="DJ52" s="228"/>
      <c r="DK52" s="830"/>
      <c r="DL52" s="830"/>
      <c r="DM52" s="830"/>
      <c r="DN52" s="830"/>
      <c r="DO52" s="830"/>
      <c r="DP52" s="830"/>
      <c r="DQ52" s="1274"/>
      <c r="DR52" s="1274"/>
      <c r="DS52" s="1337"/>
    </row>
    <row r="53" spans="1:123" s="1166" customFormat="1" ht="11.1" customHeight="1" x14ac:dyDescent="0.2">
      <c r="A53" s="886" t="str">
        <f t="array" ref="A53">IF((G53&gt;=1),MAX(IF(AA53:DS53=1,$AA$2:$DS$2)),"-")</f>
        <v>-</v>
      </c>
      <c r="B53" s="177" t="s">
        <v>62</v>
      </c>
      <c r="C53" s="945">
        <f t="shared" si="3"/>
        <v>1</v>
      </c>
      <c r="D53" s="944">
        <f t="shared" si="4"/>
        <v>1.0416666666666666E-2</v>
      </c>
      <c r="E53" s="893">
        <f t="array" ref="E53">IF((C53&gt;=1),MIN(IF(AA53:DS53&gt;=1,$AA$3:$DS$3)),"-")</f>
        <v>39227</v>
      </c>
      <c r="F53" s="890">
        <f t="array" ref="F53">IF((C53&gt;=1),MAX(IF(AA53:DS53&gt;=1,$AA$3:$DS$3)),"-")</f>
        <v>39227</v>
      </c>
      <c r="G53" s="939">
        <f t="shared" si="5"/>
        <v>0</v>
      </c>
      <c r="H53" s="943">
        <f t="shared" si="6"/>
        <v>0</v>
      </c>
      <c r="I53" s="859" t="str">
        <f t="array" ref="I53">IF((G53&gt;=1),MAX(IF(AA53:DS53=1,$AA$3:$DS$3)),"-")</f>
        <v>-</v>
      </c>
      <c r="J53" s="868" t="str">
        <f t="shared" ca="1" si="7"/>
        <v>-</v>
      </c>
      <c r="K53" s="868" t="str">
        <f t="shared" ca="1" si="8"/>
        <v>-</v>
      </c>
      <c r="L53" s="942">
        <f t="shared" si="9"/>
        <v>0</v>
      </c>
      <c r="M53" s="941">
        <f t="shared" si="10"/>
        <v>0</v>
      </c>
      <c r="N53" s="280">
        <f t="shared" si="11"/>
        <v>0</v>
      </c>
      <c r="O53" s="940">
        <f t="shared" si="12"/>
        <v>0</v>
      </c>
      <c r="P53" s="939">
        <f t="shared" si="13"/>
        <v>0</v>
      </c>
      <c r="Q53" s="938">
        <f t="shared" si="14"/>
        <v>0</v>
      </c>
      <c r="R53" s="825">
        <f t="shared" si="15"/>
        <v>0</v>
      </c>
      <c r="S53" s="281">
        <f t="shared" si="16"/>
        <v>0</v>
      </c>
      <c r="T53" s="826">
        <f t="shared" si="17"/>
        <v>0</v>
      </c>
      <c r="U53" s="282">
        <f t="shared" si="18"/>
        <v>0</v>
      </c>
      <c r="V53" s="283">
        <f t="array" ref="V53">SUM(1*(AA$5:DS$5=AA53:DS53))-1</f>
        <v>1</v>
      </c>
      <c r="W53" s="284">
        <f t="shared" si="19"/>
        <v>1</v>
      </c>
      <c r="X53" s="873">
        <f t="shared" si="20"/>
        <v>13</v>
      </c>
      <c r="Y53" s="873">
        <f t="shared" si="21"/>
        <v>13</v>
      </c>
      <c r="Z53" s="881">
        <f t="shared" si="22"/>
        <v>1</v>
      </c>
      <c r="AA53" s="229">
        <v>13</v>
      </c>
      <c r="AB53" s="227"/>
      <c r="AC53" s="227"/>
      <c r="AD53" s="220"/>
      <c r="AE53" s="220"/>
      <c r="AF53" s="220"/>
      <c r="AG53" s="220"/>
      <c r="AH53" s="220"/>
      <c r="AI53" s="220"/>
      <c r="AJ53" s="220"/>
      <c r="AK53" s="220"/>
      <c r="AL53" s="221"/>
      <c r="AM53" s="221"/>
      <c r="AN53" s="221"/>
      <c r="AO53" s="221"/>
      <c r="AP53" s="221"/>
      <c r="AQ53" s="221"/>
      <c r="AR53" s="221"/>
      <c r="AS53" s="222"/>
      <c r="AT53" s="223"/>
      <c r="AU53" s="223"/>
      <c r="AV53" s="223"/>
      <c r="AW53" s="223"/>
      <c r="AX53" s="223"/>
      <c r="AY53" s="223"/>
      <c r="AZ53" s="223"/>
      <c r="BA53" s="223"/>
      <c r="BB53" s="223"/>
      <c r="BC53" s="223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5"/>
      <c r="BP53" s="225"/>
      <c r="BQ53" s="225"/>
      <c r="BR53" s="225"/>
      <c r="BS53" s="225"/>
      <c r="BT53" s="225"/>
      <c r="BU53" s="225"/>
      <c r="BV53" s="225"/>
      <c r="BW53" s="225"/>
      <c r="BX53" s="225"/>
      <c r="BY53" s="226"/>
      <c r="BZ53" s="226"/>
      <c r="CA53" s="226"/>
      <c r="CB53" s="226"/>
      <c r="CC53" s="226"/>
      <c r="CD53" s="226"/>
      <c r="CE53" s="226"/>
      <c r="CF53" s="226"/>
      <c r="CG53" s="226"/>
      <c r="CH53" s="226"/>
      <c r="CI53" s="226"/>
      <c r="CJ53" s="226"/>
      <c r="CK53" s="226"/>
      <c r="CL53" s="227"/>
      <c r="CM53" s="227"/>
      <c r="CN53" s="227"/>
      <c r="CO53" s="227"/>
      <c r="CP53" s="227"/>
      <c r="CQ53" s="227"/>
      <c r="CR53" s="227"/>
      <c r="CS53" s="227"/>
      <c r="CT53" s="227"/>
      <c r="CU53" s="227"/>
      <c r="CV53" s="227"/>
      <c r="CW53" s="227"/>
      <c r="CX53" s="220"/>
      <c r="CY53" s="220"/>
      <c r="CZ53" s="220"/>
      <c r="DA53" s="228"/>
      <c r="DB53" s="228"/>
      <c r="DC53" s="228"/>
      <c r="DD53" s="228"/>
      <c r="DE53" s="228"/>
      <c r="DF53" s="228"/>
      <c r="DG53" s="228"/>
      <c r="DH53" s="228"/>
      <c r="DI53" s="228"/>
      <c r="DJ53" s="228"/>
      <c r="DK53" s="830"/>
      <c r="DL53" s="830"/>
      <c r="DM53" s="830"/>
      <c r="DN53" s="830"/>
      <c r="DO53" s="830"/>
      <c r="DP53" s="830"/>
      <c r="DQ53" s="1274"/>
      <c r="DR53" s="1274"/>
      <c r="DS53" s="1337"/>
    </row>
    <row r="54" spans="1:123" s="1166" customFormat="1" ht="11.1" customHeight="1" x14ac:dyDescent="0.2">
      <c r="A54" s="886" t="str">
        <f t="array" ref="A54">IF((G54&gt;=1),MAX(IF(AA54:DS54=1,$AA$2:$DS$2)),"-")</f>
        <v>-</v>
      </c>
      <c r="B54" s="177" t="s">
        <v>344</v>
      </c>
      <c r="C54" s="945">
        <f t="shared" si="3"/>
        <v>2</v>
      </c>
      <c r="D54" s="944">
        <f t="shared" si="4"/>
        <v>2.0833333333333332E-2</v>
      </c>
      <c r="E54" s="893">
        <f t="array" ref="E54">IF((C54&gt;=1),MIN(IF(AA54:DS54&gt;=1,$AA$3:$DS$3)),"-")</f>
        <v>42307</v>
      </c>
      <c r="F54" s="890">
        <f t="array" ref="F54">IF((C54&gt;=1),MAX(IF(AA54:DS54&gt;=1,$AA$3:$DS$3)),"-")</f>
        <v>42367</v>
      </c>
      <c r="G54" s="939">
        <f t="shared" si="5"/>
        <v>0</v>
      </c>
      <c r="H54" s="943">
        <f t="shared" si="6"/>
        <v>0</v>
      </c>
      <c r="I54" s="859" t="str">
        <f t="array" ref="I54">IF((G54&gt;=1),MAX(IF(AA54:DS54=1,$AA$3:$DS$3)),"-")</f>
        <v>-</v>
      </c>
      <c r="J54" s="868" t="str">
        <f t="shared" ca="1" si="7"/>
        <v>-</v>
      </c>
      <c r="K54" s="868" t="str">
        <f t="shared" ca="1" si="8"/>
        <v>-</v>
      </c>
      <c r="L54" s="942">
        <f t="shared" si="9"/>
        <v>0</v>
      </c>
      <c r="M54" s="941">
        <f t="shared" si="10"/>
        <v>0</v>
      </c>
      <c r="N54" s="280">
        <f t="shared" si="11"/>
        <v>0</v>
      </c>
      <c r="O54" s="940">
        <f t="shared" si="12"/>
        <v>0</v>
      </c>
      <c r="P54" s="939">
        <f t="shared" si="13"/>
        <v>0</v>
      </c>
      <c r="Q54" s="938">
        <f t="shared" si="14"/>
        <v>0</v>
      </c>
      <c r="R54" s="825">
        <f t="shared" si="15"/>
        <v>0</v>
      </c>
      <c r="S54" s="281">
        <f t="shared" si="16"/>
        <v>0</v>
      </c>
      <c r="T54" s="826">
        <f t="shared" si="17"/>
        <v>0</v>
      </c>
      <c r="U54" s="282">
        <f t="shared" si="18"/>
        <v>0</v>
      </c>
      <c r="V54" s="283">
        <f t="array" ref="V54">SUM(1*(AA$5:DS$5=AA54:DS54))-1</f>
        <v>2</v>
      </c>
      <c r="W54" s="284">
        <f t="shared" si="19"/>
        <v>1</v>
      </c>
      <c r="X54" s="873">
        <f t="shared" si="20"/>
        <v>16.5</v>
      </c>
      <c r="Y54" s="873">
        <f t="shared" si="21"/>
        <v>16.5</v>
      </c>
      <c r="Z54" s="881">
        <f t="shared" si="22"/>
        <v>1</v>
      </c>
      <c r="AA54" s="229"/>
      <c r="AB54" s="227"/>
      <c r="AC54" s="227"/>
      <c r="AD54" s="220"/>
      <c r="AE54" s="220"/>
      <c r="AF54" s="220"/>
      <c r="AG54" s="220"/>
      <c r="AH54" s="220"/>
      <c r="AI54" s="220"/>
      <c r="AJ54" s="220"/>
      <c r="AK54" s="220"/>
      <c r="AL54" s="221"/>
      <c r="AM54" s="221"/>
      <c r="AN54" s="221"/>
      <c r="AO54" s="221"/>
      <c r="AP54" s="221"/>
      <c r="AQ54" s="221"/>
      <c r="AR54" s="221"/>
      <c r="AS54" s="222"/>
      <c r="AT54" s="223"/>
      <c r="AU54" s="223"/>
      <c r="AV54" s="223"/>
      <c r="AW54" s="223"/>
      <c r="AX54" s="223"/>
      <c r="AY54" s="223"/>
      <c r="AZ54" s="223"/>
      <c r="BA54" s="223"/>
      <c r="BB54" s="223"/>
      <c r="BC54" s="223"/>
      <c r="BD54" s="224"/>
      <c r="BE54" s="224"/>
      <c r="BF54" s="224"/>
      <c r="BG54" s="224"/>
      <c r="BH54" s="224"/>
      <c r="BI54" s="224"/>
      <c r="BJ54" s="224"/>
      <c r="BK54" s="224"/>
      <c r="BL54" s="224"/>
      <c r="BM54" s="224"/>
      <c r="BN54" s="224"/>
      <c r="BO54" s="225"/>
      <c r="BP54" s="225"/>
      <c r="BQ54" s="225"/>
      <c r="BR54" s="225"/>
      <c r="BS54" s="225"/>
      <c r="BT54" s="225"/>
      <c r="BU54" s="225"/>
      <c r="BV54" s="225"/>
      <c r="BW54" s="225"/>
      <c r="BX54" s="225"/>
      <c r="BY54" s="226"/>
      <c r="BZ54" s="226"/>
      <c r="CA54" s="226"/>
      <c r="CB54" s="226"/>
      <c r="CC54" s="226"/>
      <c r="CD54" s="226"/>
      <c r="CE54" s="226"/>
      <c r="CF54" s="226"/>
      <c r="CG54" s="226"/>
      <c r="CH54" s="226"/>
      <c r="CI54" s="226"/>
      <c r="CJ54" s="226"/>
      <c r="CK54" s="226"/>
      <c r="CL54" s="227"/>
      <c r="CM54" s="227"/>
      <c r="CN54" s="227"/>
      <c r="CO54" s="227"/>
      <c r="CP54" s="227"/>
      <c r="CQ54" s="227"/>
      <c r="CR54" s="227"/>
      <c r="CS54" s="227"/>
      <c r="CT54" s="227"/>
      <c r="CU54" s="227"/>
      <c r="CV54" s="227"/>
      <c r="CW54" s="227"/>
      <c r="CX54" s="220"/>
      <c r="CY54" s="220"/>
      <c r="CZ54" s="220"/>
      <c r="DA54" s="228"/>
      <c r="DB54" s="228"/>
      <c r="DC54" s="228"/>
      <c r="DD54" s="228"/>
      <c r="DE54" s="228"/>
      <c r="DF54" s="228"/>
      <c r="DG54" s="228"/>
      <c r="DH54" s="228"/>
      <c r="DI54" s="228"/>
      <c r="DJ54" s="228"/>
      <c r="DK54" s="830"/>
      <c r="DL54" s="830"/>
      <c r="DM54" s="830"/>
      <c r="DN54" s="830">
        <v>15</v>
      </c>
      <c r="DO54" s="830"/>
      <c r="DP54" s="830"/>
      <c r="DQ54" s="1274">
        <v>18</v>
      </c>
      <c r="DR54" s="1274"/>
      <c r="DS54" s="1337"/>
    </row>
    <row r="55" spans="1:123" s="1166" customFormat="1" ht="11.1" customHeight="1" x14ac:dyDescent="0.2">
      <c r="A55" s="886">
        <f t="array" ref="A55">IF((G55&gt;=1),MAX(IF(AA55:DS55=1,$AA$2:$DS$2)),"-")</f>
        <v>47</v>
      </c>
      <c r="B55" s="180" t="s">
        <v>154</v>
      </c>
      <c r="C55" s="945">
        <f t="shared" si="3"/>
        <v>37</v>
      </c>
      <c r="D55" s="944">
        <f t="shared" si="4"/>
        <v>0.38541666666666669</v>
      </c>
      <c r="E55" s="893">
        <f t="array" ref="E55">IF((C55&gt;=1),MIN(IF(AA55:DS55&gt;=1,$AA$3:$DS$3)),"-")</f>
        <v>40809</v>
      </c>
      <c r="F55" s="890">
        <f t="array" ref="F55">IF((C55&gt;=1),MAX(IF(AA55:DS55&gt;=1,$AA$3:$DS$3)),"-")</f>
        <v>42391</v>
      </c>
      <c r="G55" s="939">
        <f t="shared" si="5"/>
        <v>1</v>
      </c>
      <c r="H55" s="943">
        <f t="shared" si="6"/>
        <v>2.7027027027027029E-2</v>
      </c>
      <c r="I55" s="859">
        <f t="array" ref="I55">IF((G55&gt;=1),MAX(IF(AA55:DS55=1,$AA$3:$DS$3)),"-")</f>
        <v>40962</v>
      </c>
      <c r="J55" s="868">
        <f t="shared" ca="1" si="7"/>
        <v>32</v>
      </c>
      <c r="K55" s="868">
        <f t="shared" ca="1" si="8"/>
        <v>49</v>
      </c>
      <c r="L55" s="942">
        <f t="shared" si="9"/>
        <v>3</v>
      </c>
      <c r="M55" s="941">
        <f t="shared" si="10"/>
        <v>8.1081081081081086E-2</v>
      </c>
      <c r="N55" s="280">
        <f t="shared" si="11"/>
        <v>1</v>
      </c>
      <c r="O55" s="940">
        <f t="shared" si="12"/>
        <v>2.7027027027027029E-2</v>
      </c>
      <c r="P55" s="939">
        <f t="shared" si="13"/>
        <v>5</v>
      </c>
      <c r="Q55" s="938">
        <f t="shared" si="14"/>
        <v>0.13513513513513514</v>
      </c>
      <c r="R55" s="825">
        <f t="shared" si="15"/>
        <v>7</v>
      </c>
      <c r="S55" s="281">
        <f t="shared" si="16"/>
        <v>0.1891891891891892</v>
      </c>
      <c r="T55" s="826">
        <f t="shared" si="17"/>
        <v>14</v>
      </c>
      <c r="U55" s="282">
        <f t="shared" si="18"/>
        <v>0.3783783783783784</v>
      </c>
      <c r="V55" s="283">
        <f t="array" ref="V55">SUM(1*(AA$5:DS$5=AA55:DS55))-1</f>
        <v>1</v>
      </c>
      <c r="W55" s="284">
        <f t="shared" si="19"/>
        <v>2.7027027027027029E-2</v>
      </c>
      <c r="X55" s="873">
        <f t="shared" si="20"/>
        <v>7.9729729729729728</v>
      </c>
      <c r="Y55" s="873">
        <f t="shared" si="21"/>
        <v>13.378378378378379</v>
      </c>
      <c r="Z55" s="881">
        <f t="shared" si="22"/>
        <v>0.59595959595959591</v>
      </c>
      <c r="AA55" s="218"/>
      <c r="AB55" s="219"/>
      <c r="AC55" s="219"/>
      <c r="AD55" s="230"/>
      <c r="AE55" s="230"/>
      <c r="AF55" s="230"/>
      <c r="AG55" s="230"/>
      <c r="AH55" s="230"/>
      <c r="AI55" s="230"/>
      <c r="AJ55" s="230"/>
      <c r="AK55" s="230"/>
      <c r="AL55" s="221"/>
      <c r="AM55" s="221"/>
      <c r="AN55" s="221"/>
      <c r="AO55" s="221"/>
      <c r="AP55" s="221"/>
      <c r="AQ55" s="221"/>
      <c r="AR55" s="221"/>
      <c r="AS55" s="222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4"/>
      <c r="BE55" s="224"/>
      <c r="BF55" s="224"/>
      <c r="BG55" s="224"/>
      <c r="BH55" s="224"/>
      <c r="BI55" s="224"/>
      <c r="BJ55" s="224"/>
      <c r="BK55" s="224"/>
      <c r="BL55" s="224"/>
      <c r="BM55" s="224"/>
      <c r="BN55" s="224"/>
      <c r="BO55" s="225"/>
      <c r="BP55" s="225">
        <v>8</v>
      </c>
      <c r="BQ55" s="225">
        <v>6</v>
      </c>
      <c r="BR55" s="225">
        <v>8</v>
      </c>
      <c r="BS55" s="225"/>
      <c r="BT55" s="225">
        <v>8</v>
      </c>
      <c r="BU55" s="225">
        <v>1</v>
      </c>
      <c r="BV55" s="225"/>
      <c r="BW55" s="225"/>
      <c r="BX55" s="225">
        <v>13</v>
      </c>
      <c r="BY55" s="226">
        <v>4</v>
      </c>
      <c r="BZ55" s="226">
        <v>2</v>
      </c>
      <c r="CA55" s="226">
        <v>10</v>
      </c>
      <c r="CB55" s="226">
        <v>5</v>
      </c>
      <c r="CC55" s="226"/>
      <c r="CD55" s="226"/>
      <c r="CE55" s="226"/>
      <c r="CF55" s="226"/>
      <c r="CG55" s="226">
        <v>8</v>
      </c>
      <c r="CH55" s="226">
        <v>2</v>
      </c>
      <c r="CI55" s="226">
        <v>6</v>
      </c>
      <c r="CJ55" s="226">
        <v>5</v>
      </c>
      <c r="CK55" s="226">
        <v>9</v>
      </c>
      <c r="CL55" s="227"/>
      <c r="CM55" s="227"/>
      <c r="CN55" s="227">
        <v>13</v>
      </c>
      <c r="CO55" s="227"/>
      <c r="CP55" s="227"/>
      <c r="CQ55" s="227">
        <v>9</v>
      </c>
      <c r="CR55" s="227"/>
      <c r="CS55" s="227"/>
      <c r="CT55" s="227"/>
      <c r="CU55" s="227"/>
      <c r="CV55" s="227"/>
      <c r="CW55" s="227"/>
      <c r="CX55" s="220">
        <v>11</v>
      </c>
      <c r="CY55" s="220">
        <v>14</v>
      </c>
      <c r="CZ55" s="220">
        <v>6</v>
      </c>
      <c r="DA55" s="228">
        <v>7</v>
      </c>
      <c r="DB55" s="228">
        <v>9</v>
      </c>
      <c r="DC55" s="228">
        <v>12</v>
      </c>
      <c r="DD55" s="228">
        <v>14</v>
      </c>
      <c r="DE55" s="228">
        <v>7</v>
      </c>
      <c r="DF55" s="228"/>
      <c r="DG55" s="228">
        <v>12</v>
      </c>
      <c r="DH55" s="228">
        <v>11</v>
      </c>
      <c r="DI55" s="228">
        <v>4</v>
      </c>
      <c r="DJ55" s="228">
        <v>2</v>
      </c>
      <c r="DK55" s="830">
        <v>5</v>
      </c>
      <c r="DL55" s="830">
        <v>8</v>
      </c>
      <c r="DM55" s="830">
        <v>6</v>
      </c>
      <c r="DN55" s="830">
        <v>11</v>
      </c>
      <c r="DO55" s="830">
        <v>3</v>
      </c>
      <c r="DP55" s="830">
        <v>14</v>
      </c>
      <c r="DQ55" s="1274">
        <v>7</v>
      </c>
      <c r="DR55" s="1274">
        <v>15</v>
      </c>
      <c r="DS55" s="1337"/>
    </row>
    <row r="56" spans="1:123" s="1166" customFormat="1" ht="11.1" customHeight="1" x14ac:dyDescent="0.2">
      <c r="A56" s="886">
        <f t="array" ref="A56">IF((G56&gt;=1),MAX(IF(AA56:DS56=1,$AA$2:$DS$2)),"-")</f>
        <v>27</v>
      </c>
      <c r="B56" s="182" t="s">
        <v>265</v>
      </c>
      <c r="C56" s="945">
        <f t="shared" si="3"/>
        <v>29</v>
      </c>
      <c r="D56" s="944">
        <f t="shared" si="4"/>
        <v>0.30208333333333331</v>
      </c>
      <c r="E56" s="893">
        <f t="array" ref="E56">IF((C56&gt;=1),MIN(IF(AA56:DS56&gt;=1,$AA$3:$DS$3)),"-")</f>
        <v>39227</v>
      </c>
      <c r="F56" s="890">
        <f t="array" ref="F56">IF((C56&gt;=1),MAX(IF(AA56:DS56&gt;=1,$AA$3:$DS$3)),"-")</f>
        <v>41698</v>
      </c>
      <c r="G56" s="939">
        <f t="shared" si="5"/>
        <v>1</v>
      </c>
      <c r="H56" s="943">
        <f t="shared" si="6"/>
        <v>3.4482758620689655E-2</v>
      </c>
      <c r="I56" s="859">
        <f t="array" ref="I56">IF((G56&gt;=1),MAX(IF(AA56:DS56=1,$AA$3:$DS$3)),"-")</f>
        <v>40243</v>
      </c>
      <c r="J56" s="868">
        <f t="shared" ca="1" si="7"/>
        <v>9</v>
      </c>
      <c r="K56" s="868">
        <f t="shared" ca="1" si="8"/>
        <v>69</v>
      </c>
      <c r="L56" s="942">
        <f t="shared" si="9"/>
        <v>3</v>
      </c>
      <c r="M56" s="941">
        <f t="shared" si="10"/>
        <v>0.10344827586206896</v>
      </c>
      <c r="N56" s="280">
        <f t="shared" si="11"/>
        <v>3</v>
      </c>
      <c r="O56" s="940">
        <f t="shared" si="12"/>
        <v>0.10344827586206896</v>
      </c>
      <c r="P56" s="939">
        <f t="shared" si="13"/>
        <v>7</v>
      </c>
      <c r="Q56" s="938">
        <f t="shared" si="14"/>
        <v>0.2413793103448276</v>
      </c>
      <c r="R56" s="825">
        <f t="shared" si="15"/>
        <v>7</v>
      </c>
      <c r="S56" s="281">
        <f t="shared" si="16"/>
        <v>0.2413793103448276</v>
      </c>
      <c r="T56" s="826">
        <f t="shared" si="17"/>
        <v>13</v>
      </c>
      <c r="U56" s="282">
        <f t="shared" si="18"/>
        <v>0.44827586206896552</v>
      </c>
      <c r="V56" s="283">
        <f t="array" ref="V56">SUM(1*(AA$5:DS$5=AA56:DS56))-1</f>
        <v>3</v>
      </c>
      <c r="W56" s="284">
        <f t="shared" si="19"/>
        <v>0.10344827586206896</v>
      </c>
      <c r="X56" s="873">
        <f t="shared" si="20"/>
        <v>6.6896551724137927</v>
      </c>
      <c r="Y56" s="873">
        <f t="shared" si="21"/>
        <v>11.862068965517242</v>
      </c>
      <c r="Z56" s="881">
        <f t="shared" si="22"/>
        <v>0.56395348837209291</v>
      </c>
      <c r="AA56" s="229">
        <v>9</v>
      </c>
      <c r="AB56" s="227">
        <v>9</v>
      </c>
      <c r="AC56" s="227">
        <v>3</v>
      </c>
      <c r="AD56" s="220">
        <v>10</v>
      </c>
      <c r="AE56" s="220">
        <v>8</v>
      </c>
      <c r="AF56" s="220">
        <v>5</v>
      </c>
      <c r="AG56" s="220">
        <v>6</v>
      </c>
      <c r="AH56" s="220">
        <v>9</v>
      </c>
      <c r="AI56" s="220"/>
      <c r="AJ56" s="220">
        <v>3</v>
      </c>
      <c r="AK56" s="220"/>
      <c r="AL56" s="222"/>
      <c r="AM56" s="222">
        <v>4</v>
      </c>
      <c r="AN56" s="222"/>
      <c r="AO56" s="222">
        <v>4</v>
      </c>
      <c r="AP56" s="222">
        <v>10</v>
      </c>
      <c r="AQ56" s="222">
        <v>8</v>
      </c>
      <c r="AR56" s="222">
        <v>2</v>
      </c>
      <c r="AS56" s="222">
        <v>2</v>
      </c>
      <c r="AT56" s="223"/>
      <c r="AU56" s="223">
        <v>10</v>
      </c>
      <c r="AV56" s="223">
        <v>2</v>
      </c>
      <c r="AW56" s="223"/>
      <c r="AX56" s="223">
        <v>9</v>
      </c>
      <c r="AY56" s="223"/>
      <c r="AZ56" s="223">
        <v>9</v>
      </c>
      <c r="BA56" s="223">
        <v>1</v>
      </c>
      <c r="BB56" s="223">
        <v>7</v>
      </c>
      <c r="BC56" s="223"/>
      <c r="BD56" s="224"/>
      <c r="BE56" s="224"/>
      <c r="BF56" s="224">
        <v>10</v>
      </c>
      <c r="BG56" s="224"/>
      <c r="BH56" s="224"/>
      <c r="BI56" s="224"/>
      <c r="BJ56" s="224"/>
      <c r="BK56" s="224"/>
      <c r="BL56" s="224">
        <v>6</v>
      </c>
      <c r="BM56" s="224"/>
      <c r="BN56" s="224"/>
      <c r="BO56" s="225"/>
      <c r="BP56" s="225"/>
      <c r="BQ56" s="225"/>
      <c r="BR56" s="225"/>
      <c r="BS56" s="225"/>
      <c r="BT56" s="225"/>
      <c r="BU56" s="225"/>
      <c r="BV56" s="225"/>
      <c r="BW56" s="225"/>
      <c r="BX56" s="225"/>
      <c r="BY56" s="226"/>
      <c r="BZ56" s="226"/>
      <c r="CA56" s="226">
        <v>3</v>
      </c>
      <c r="CB56" s="226"/>
      <c r="CC56" s="226">
        <v>9</v>
      </c>
      <c r="CD56" s="226">
        <v>4</v>
      </c>
      <c r="CE56" s="226"/>
      <c r="CF56" s="226"/>
      <c r="CG56" s="226"/>
      <c r="CH56" s="226"/>
      <c r="CI56" s="226"/>
      <c r="CJ56" s="226"/>
      <c r="CK56" s="226"/>
      <c r="CL56" s="227"/>
      <c r="CM56" s="227"/>
      <c r="CN56" s="227">
        <v>7</v>
      </c>
      <c r="CO56" s="227"/>
      <c r="CP56" s="227">
        <v>18</v>
      </c>
      <c r="CQ56" s="227"/>
      <c r="CR56" s="227"/>
      <c r="CS56" s="227">
        <v>7</v>
      </c>
      <c r="CT56" s="227"/>
      <c r="CU56" s="227"/>
      <c r="CV56" s="227"/>
      <c r="CW56" s="227"/>
      <c r="CX56" s="220"/>
      <c r="CY56" s="220"/>
      <c r="CZ56" s="220"/>
      <c r="DA56" s="228"/>
      <c r="DB56" s="228"/>
      <c r="DC56" s="228"/>
      <c r="DD56" s="228"/>
      <c r="DE56" s="228"/>
      <c r="DF56" s="228"/>
      <c r="DG56" s="228"/>
      <c r="DH56" s="228"/>
      <c r="DI56" s="228"/>
      <c r="DJ56" s="228"/>
      <c r="DK56" s="830"/>
      <c r="DL56" s="830"/>
      <c r="DM56" s="830"/>
      <c r="DN56" s="830"/>
      <c r="DO56" s="830"/>
      <c r="DP56" s="830"/>
      <c r="DQ56" s="1274"/>
      <c r="DR56" s="1274"/>
      <c r="DS56" s="1337"/>
    </row>
    <row r="57" spans="1:123" s="1166" customFormat="1" ht="11.1" customHeight="1" x14ac:dyDescent="0.2">
      <c r="A57" s="886">
        <f t="array" ref="A57">IF((G57&gt;=1),MAX(IF(AA57:DS57=1,$AA$2:$DS$2)),"-")</f>
        <v>69</v>
      </c>
      <c r="B57" s="179" t="s">
        <v>216</v>
      </c>
      <c r="C57" s="945">
        <f t="shared" si="3"/>
        <v>15</v>
      </c>
      <c r="D57" s="944">
        <f t="shared" si="4"/>
        <v>0.15625</v>
      </c>
      <c r="E57" s="893">
        <f t="array" ref="E57">IF((C57&gt;=1),MIN(IF(AA57:DS57&gt;=1,$AA$3:$DS$3)),"-")</f>
        <v>39263</v>
      </c>
      <c r="F57" s="890">
        <f t="array" ref="F57">IF((C57&gt;=1),MAX(IF(AA57:DS57&gt;=1,$AA$3:$DS$3)),"-")</f>
        <v>42367</v>
      </c>
      <c r="G57" s="939">
        <f t="shared" si="5"/>
        <v>3</v>
      </c>
      <c r="H57" s="943">
        <f t="shared" si="6"/>
        <v>0.2</v>
      </c>
      <c r="I57" s="859">
        <f t="array" ref="I57">IF((G57&gt;=1),MAX(IF(AA57:DS57=1,$AA$3:$DS$3)),"-")</f>
        <v>41635</v>
      </c>
      <c r="J57" s="868">
        <f t="shared" ca="1" si="7"/>
        <v>2</v>
      </c>
      <c r="K57" s="868">
        <f t="shared" ca="1" si="8"/>
        <v>27</v>
      </c>
      <c r="L57" s="942">
        <f t="shared" si="9"/>
        <v>0</v>
      </c>
      <c r="M57" s="941">
        <f t="shared" si="10"/>
        <v>0</v>
      </c>
      <c r="N57" s="280">
        <f t="shared" si="11"/>
        <v>0</v>
      </c>
      <c r="O57" s="940">
        <f t="shared" si="12"/>
        <v>0</v>
      </c>
      <c r="P57" s="939">
        <f t="shared" si="13"/>
        <v>3</v>
      </c>
      <c r="Q57" s="938">
        <f t="shared" si="14"/>
        <v>0.2</v>
      </c>
      <c r="R57" s="825">
        <f t="shared" si="15"/>
        <v>4</v>
      </c>
      <c r="S57" s="281">
        <f t="shared" si="16"/>
        <v>0.26666666666666666</v>
      </c>
      <c r="T57" s="826">
        <f t="shared" si="17"/>
        <v>9</v>
      </c>
      <c r="U57" s="282">
        <f t="shared" si="18"/>
        <v>0.6</v>
      </c>
      <c r="V57" s="283">
        <f t="array" ref="V57">SUM(1*(AA$5:DS$5=AA57:DS57))-1</f>
        <v>2</v>
      </c>
      <c r="W57" s="284">
        <f t="shared" si="19"/>
        <v>0.13333333333333333</v>
      </c>
      <c r="X57" s="873">
        <f t="shared" si="20"/>
        <v>7</v>
      </c>
      <c r="Y57" s="873">
        <f t="shared" si="21"/>
        <v>13</v>
      </c>
      <c r="Z57" s="881">
        <f t="shared" si="22"/>
        <v>0.53846153846153844</v>
      </c>
      <c r="AA57" s="229"/>
      <c r="AB57" s="227">
        <v>13</v>
      </c>
      <c r="AC57" s="227"/>
      <c r="AD57" s="220">
        <v>5</v>
      </c>
      <c r="AE57" s="220">
        <v>6</v>
      </c>
      <c r="AF57" s="220">
        <v>13</v>
      </c>
      <c r="AG57" s="220">
        <v>13</v>
      </c>
      <c r="AH57" s="220">
        <v>4</v>
      </c>
      <c r="AI57" s="220">
        <v>5</v>
      </c>
      <c r="AJ57" s="220"/>
      <c r="AK57" s="220">
        <v>1</v>
      </c>
      <c r="AL57" s="222">
        <v>6</v>
      </c>
      <c r="AM57" s="222"/>
      <c r="AN57" s="222">
        <v>7</v>
      </c>
      <c r="AO57" s="222">
        <v>9</v>
      </c>
      <c r="AP57" s="222"/>
      <c r="AQ57" s="222"/>
      <c r="AR57" s="222"/>
      <c r="AS57" s="222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4"/>
      <c r="BE57" s="224"/>
      <c r="BF57" s="224"/>
      <c r="BG57" s="224"/>
      <c r="BH57" s="224"/>
      <c r="BI57" s="224"/>
      <c r="BJ57" s="224"/>
      <c r="BK57" s="224"/>
      <c r="BL57" s="224"/>
      <c r="BM57" s="224"/>
      <c r="BN57" s="224"/>
      <c r="BO57" s="225"/>
      <c r="BP57" s="225"/>
      <c r="BQ57" s="225"/>
      <c r="BR57" s="225"/>
      <c r="BS57" s="225"/>
      <c r="BT57" s="225"/>
      <c r="BU57" s="225"/>
      <c r="BV57" s="225"/>
      <c r="BW57" s="225"/>
      <c r="BX57" s="225"/>
      <c r="BY57" s="226"/>
      <c r="BZ57" s="226"/>
      <c r="CA57" s="226"/>
      <c r="CB57" s="226"/>
      <c r="CC57" s="226"/>
      <c r="CD57" s="226">
        <v>1</v>
      </c>
      <c r="CE57" s="226"/>
      <c r="CF57" s="226"/>
      <c r="CG57" s="226"/>
      <c r="CH57" s="226"/>
      <c r="CI57" s="226"/>
      <c r="CJ57" s="226"/>
      <c r="CK57" s="226"/>
      <c r="CL57" s="227"/>
      <c r="CM57" s="227"/>
      <c r="CN57" s="227"/>
      <c r="CO57" s="227"/>
      <c r="CP57" s="227"/>
      <c r="CQ57" s="227">
        <v>1</v>
      </c>
      <c r="CR57" s="227"/>
      <c r="CS57" s="227"/>
      <c r="CT57" s="227"/>
      <c r="CU57" s="227"/>
      <c r="CV57" s="227"/>
      <c r="CW57" s="227"/>
      <c r="CX57" s="220"/>
      <c r="CY57" s="220"/>
      <c r="CZ57" s="220"/>
      <c r="DA57" s="228"/>
      <c r="DB57" s="228"/>
      <c r="DC57" s="228">
        <v>7</v>
      </c>
      <c r="DD57" s="228"/>
      <c r="DE57" s="228"/>
      <c r="DF57" s="228"/>
      <c r="DG57" s="228"/>
      <c r="DH57" s="228"/>
      <c r="DI57" s="228"/>
      <c r="DJ57" s="228"/>
      <c r="DK57" s="830"/>
      <c r="DL57" s="830"/>
      <c r="DM57" s="830"/>
      <c r="DN57" s="830"/>
      <c r="DO57" s="830"/>
      <c r="DP57" s="830"/>
      <c r="DQ57" s="1274">
        <v>14</v>
      </c>
      <c r="DR57" s="1274"/>
      <c r="DS57" s="1337"/>
    </row>
    <row r="58" spans="1:123" s="1166" customFormat="1" ht="11.1" customHeight="1" x14ac:dyDescent="0.2">
      <c r="A58" s="886" t="str">
        <f t="array" ref="A58">IF((G58&gt;=1),MAX(IF(AA58:DS58=1,$AA$2:$DS$2)),"-")</f>
        <v>-</v>
      </c>
      <c r="B58" s="177" t="s">
        <v>72</v>
      </c>
      <c r="C58" s="945">
        <f t="shared" si="3"/>
        <v>18</v>
      </c>
      <c r="D58" s="944">
        <f t="shared" si="4"/>
        <v>0.1875</v>
      </c>
      <c r="E58" s="893">
        <f t="array" ref="E58">IF((C58&gt;=1),MIN(IF(AA58:DS58&gt;=1,$AA$3:$DS$3)),"-")</f>
        <v>40222</v>
      </c>
      <c r="F58" s="890">
        <f t="array" ref="F58">IF((C58&gt;=1),MAX(IF(AA58:DS58&gt;=1,$AA$3:$DS$3)),"-")</f>
        <v>41996</v>
      </c>
      <c r="G58" s="939">
        <f t="shared" si="5"/>
        <v>0</v>
      </c>
      <c r="H58" s="943">
        <f t="shared" si="6"/>
        <v>0</v>
      </c>
      <c r="I58" s="859" t="str">
        <f t="array" ref="I58">IF((G58&gt;=1),MAX(IF(AA58:DS58=1,$AA$3:$DS$3)),"-")</f>
        <v>-</v>
      </c>
      <c r="J58" s="868" t="str">
        <f t="shared" ca="1" si="7"/>
        <v>-</v>
      </c>
      <c r="K58" s="868" t="str">
        <f t="shared" ca="1" si="8"/>
        <v>-</v>
      </c>
      <c r="L58" s="942">
        <f t="shared" si="9"/>
        <v>1</v>
      </c>
      <c r="M58" s="941">
        <f t="shared" si="10"/>
        <v>5.5555555555555552E-2</v>
      </c>
      <c r="N58" s="280">
        <f t="shared" si="11"/>
        <v>3</v>
      </c>
      <c r="O58" s="940">
        <f t="shared" si="12"/>
        <v>0.16666666666666666</v>
      </c>
      <c r="P58" s="939">
        <f t="shared" si="13"/>
        <v>4</v>
      </c>
      <c r="Q58" s="938">
        <f t="shared" si="14"/>
        <v>0.22222222222222221</v>
      </c>
      <c r="R58" s="825">
        <f t="shared" si="15"/>
        <v>5</v>
      </c>
      <c r="S58" s="281">
        <f t="shared" si="16"/>
        <v>0.27777777777777779</v>
      </c>
      <c r="T58" s="826">
        <f t="shared" si="17"/>
        <v>9</v>
      </c>
      <c r="U58" s="282">
        <f t="shared" si="18"/>
        <v>0.5</v>
      </c>
      <c r="V58" s="283">
        <f t="array" ref="V58">SUM(1*(AA$5:DS$5=AA58:DS58))-1</f>
        <v>1</v>
      </c>
      <c r="W58" s="284">
        <f t="shared" si="19"/>
        <v>5.5555555555555552E-2</v>
      </c>
      <c r="X58" s="873">
        <f t="shared" si="20"/>
        <v>7</v>
      </c>
      <c r="Y58" s="873">
        <f t="shared" si="21"/>
        <v>12.388888888888889</v>
      </c>
      <c r="Z58" s="881">
        <f t="shared" si="22"/>
        <v>0.56502242152466364</v>
      </c>
      <c r="AA58" s="218"/>
      <c r="AB58" s="219"/>
      <c r="AC58" s="219"/>
      <c r="AD58" s="230"/>
      <c r="AE58" s="230"/>
      <c r="AF58" s="230"/>
      <c r="AG58" s="230"/>
      <c r="AH58" s="230"/>
      <c r="AI58" s="230"/>
      <c r="AJ58" s="230"/>
      <c r="AK58" s="230"/>
      <c r="AL58" s="222"/>
      <c r="AM58" s="222"/>
      <c r="AN58" s="222"/>
      <c r="AO58" s="222"/>
      <c r="AP58" s="222"/>
      <c r="AQ58" s="222"/>
      <c r="AR58" s="222"/>
      <c r="AS58" s="222"/>
      <c r="AT58" s="223"/>
      <c r="AU58" s="223"/>
      <c r="AV58" s="223"/>
      <c r="AW58" s="223"/>
      <c r="AX58" s="223"/>
      <c r="AY58" s="223"/>
      <c r="AZ58" s="223">
        <v>2</v>
      </c>
      <c r="BA58" s="223"/>
      <c r="BB58" s="223"/>
      <c r="BC58" s="223"/>
      <c r="BD58" s="224"/>
      <c r="BE58" s="224">
        <v>11</v>
      </c>
      <c r="BF58" s="224">
        <v>8</v>
      </c>
      <c r="BG58" s="224">
        <v>3</v>
      </c>
      <c r="BH58" s="224">
        <v>3</v>
      </c>
      <c r="BI58" s="224"/>
      <c r="BJ58" s="224">
        <v>7</v>
      </c>
      <c r="BK58" s="224"/>
      <c r="BL58" s="224"/>
      <c r="BM58" s="224">
        <v>8</v>
      </c>
      <c r="BN58" s="224"/>
      <c r="BO58" s="225"/>
      <c r="BP58" s="225"/>
      <c r="BQ58" s="225"/>
      <c r="BR58" s="225"/>
      <c r="BS58" s="225">
        <v>9</v>
      </c>
      <c r="BT58" s="225"/>
      <c r="BU58" s="225"/>
      <c r="BV58" s="225">
        <v>4</v>
      </c>
      <c r="BW58" s="225"/>
      <c r="BX58" s="225">
        <v>4</v>
      </c>
      <c r="BY58" s="226"/>
      <c r="BZ58" s="226">
        <v>4</v>
      </c>
      <c r="CA58" s="226">
        <v>6</v>
      </c>
      <c r="CB58" s="226"/>
      <c r="CC58" s="226"/>
      <c r="CD58" s="226"/>
      <c r="CE58" s="226"/>
      <c r="CF58" s="226"/>
      <c r="CG58" s="226"/>
      <c r="CH58" s="226">
        <v>10</v>
      </c>
      <c r="CI58" s="226">
        <v>3</v>
      </c>
      <c r="CJ58" s="226"/>
      <c r="CK58" s="226"/>
      <c r="CL58" s="227"/>
      <c r="CM58" s="227">
        <v>13</v>
      </c>
      <c r="CN58" s="227"/>
      <c r="CO58" s="227">
        <v>6</v>
      </c>
      <c r="CP58" s="227">
        <v>11</v>
      </c>
      <c r="CQ58" s="227"/>
      <c r="CR58" s="227"/>
      <c r="CS58" s="227"/>
      <c r="CT58" s="227"/>
      <c r="CU58" s="227"/>
      <c r="CV58" s="227"/>
      <c r="CW58" s="227"/>
      <c r="CX58" s="220"/>
      <c r="CY58" s="220"/>
      <c r="CZ58" s="220"/>
      <c r="DA58" s="228"/>
      <c r="DB58" s="228"/>
      <c r="DC58" s="228">
        <v>14</v>
      </c>
      <c r="DD58" s="228"/>
      <c r="DE58" s="228"/>
      <c r="DF58" s="228"/>
      <c r="DG58" s="228"/>
      <c r="DH58" s="228"/>
      <c r="DI58" s="228"/>
      <c r="DJ58" s="228"/>
      <c r="DK58" s="830"/>
      <c r="DL58" s="830"/>
      <c r="DM58" s="830"/>
      <c r="DN58" s="830"/>
      <c r="DO58" s="830"/>
      <c r="DP58" s="830"/>
      <c r="DQ58" s="1274"/>
      <c r="DR58" s="1274"/>
      <c r="DS58" s="1337"/>
    </row>
    <row r="59" spans="1:123" s="1166" customFormat="1" ht="11.1" customHeight="1" x14ac:dyDescent="0.2">
      <c r="A59" s="886">
        <f t="array" ref="A59">IF((G59&gt;=1),MAX(IF(AA59:DS59=1,$AA$2:$DS$2)),"-")</f>
        <v>24</v>
      </c>
      <c r="B59" s="180" t="s">
        <v>252</v>
      </c>
      <c r="C59" s="945">
        <f t="shared" si="3"/>
        <v>6</v>
      </c>
      <c r="D59" s="944">
        <f t="shared" si="4"/>
        <v>6.25E-2</v>
      </c>
      <c r="E59" s="893">
        <f t="array" ref="E59">IF((C59&gt;=1),MIN(IF(AA59:DS59&gt;=1,$AA$3:$DS$3)),"-")</f>
        <v>39718</v>
      </c>
      <c r="F59" s="890">
        <f t="array" ref="F59">IF((C59&gt;=1),MAX(IF(AA59:DS59&gt;=1,$AA$3:$DS$3)),"-")</f>
        <v>40215</v>
      </c>
      <c r="G59" s="939">
        <f t="shared" si="5"/>
        <v>1</v>
      </c>
      <c r="H59" s="943">
        <f t="shared" si="6"/>
        <v>0.16666666666666666</v>
      </c>
      <c r="I59" s="859">
        <f t="array" ref="I59">IF((G59&gt;=1),MAX(IF(AA59:DS59=1,$AA$3:$DS$3)),"-")</f>
        <v>40166</v>
      </c>
      <c r="J59" s="868">
        <f t="shared" ca="1" si="7"/>
        <v>1</v>
      </c>
      <c r="K59" s="868">
        <f t="shared" ca="1" si="8"/>
        <v>72</v>
      </c>
      <c r="L59" s="942">
        <f t="shared" si="9"/>
        <v>1</v>
      </c>
      <c r="M59" s="941">
        <f t="shared" si="10"/>
        <v>0.16666666666666666</v>
      </c>
      <c r="N59" s="280">
        <f t="shared" si="11"/>
        <v>0</v>
      </c>
      <c r="O59" s="940">
        <f t="shared" si="12"/>
        <v>0</v>
      </c>
      <c r="P59" s="939">
        <f t="shared" si="13"/>
        <v>2</v>
      </c>
      <c r="Q59" s="938">
        <f t="shared" si="14"/>
        <v>0.33333333333333331</v>
      </c>
      <c r="R59" s="825">
        <f t="shared" si="15"/>
        <v>3</v>
      </c>
      <c r="S59" s="281">
        <f t="shared" si="16"/>
        <v>0.5</v>
      </c>
      <c r="T59" s="826">
        <f t="shared" si="17"/>
        <v>3</v>
      </c>
      <c r="U59" s="282">
        <f t="shared" si="18"/>
        <v>0.5</v>
      </c>
      <c r="V59" s="283">
        <f t="array" ref="V59">SUM(1*(AA$5:DS$5=AA59:DS59))-1</f>
        <v>0</v>
      </c>
      <c r="W59" s="284">
        <f t="shared" si="19"/>
        <v>0</v>
      </c>
      <c r="X59" s="873">
        <f t="shared" si="20"/>
        <v>5.666666666666667</v>
      </c>
      <c r="Y59" s="873">
        <f t="shared" si="21"/>
        <v>11.5</v>
      </c>
      <c r="Z59" s="881">
        <f t="shared" si="22"/>
        <v>0.49275362318840582</v>
      </c>
      <c r="AA59" s="218"/>
      <c r="AB59" s="219"/>
      <c r="AC59" s="219"/>
      <c r="AD59" s="230"/>
      <c r="AE59" s="230"/>
      <c r="AF59" s="230"/>
      <c r="AG59" s="230"/>
      <c r="AH59" s="230"/>
      <c r="AI59" s="230"/>
      <c r="AJ59" s="230"/>
      <c r="AK59" s="230"/>
      <c r="AL59" s="222">
        <v>11</v>
      </c>
      <c r="AM59" s="222">
        <v>7</v>
      </c>
      <c r="AN59" s="222"/>
      <c r="AO59" s="222"/>
      <c r="AP59" s="222"/>
      <c r="AQ59" s="222"/>
      <c r="AR59" s="222"/>
      <c r="AS59" s="222"/>
      <c r="AT59" s="223"/>
      <c r="AU59" s="223">
        <v>4</v>
      </c>
      <c r="AV59" s="223">
        <v>9</v>
      </c>
      <c r="AW59" s="223"/>
      <c r="AX59" s="223">
        <v>1</v>
      </c>
      <c r="AY59" s="223">
        <v>2</v>
      </c>
      <c r="AZ59" s="223"/>
      <c r="BA59" s="223"/>
      <c r="BB59" s="223"/>
      <c r="BC59" s="223"/>
      <c r="BD59" s="224"/>
      <c r="BE59" s="224"/>
      <c r="BF59" s="224"/>
      <c r="BG59" s="224"/>
      <c r="BH59" s="224"/>
      <c r="BI59" s="224"/>
      <c r="BJ59" s="224"/>
      <c r="BK59" s="224"/>
      <c r="BL59" s="224"/>
      <c r="BM59" s="224"/>
      <c r="BN59" s="224"/>
      <c r="BO59" s="225"/>
      <c r="BP59" s="225"/>
      <c r="BQ59" s="225"/>
      <c r="BR59" s="225"/>
      <c r="BS59" s="225"/>
      <c r="BT59" s="225"/>
      <c r="BU59" s="225"/>
      <c r="BV59" s="225"/>
      <c r="BW59" s="225"/>
      <c r="BX59" s="225"/>
      <c r="BY59" s="226"/>
      <c r="BZ59" s="226"/>
      <c r="CA59" s="226"/>
      <c r="CB59" s="226"/>
      <c r="CC59" s="226"/>
      <c r="CD59" s="226"/>
      <c r="CE59" s="226"/>
      <c r="CF59" s="226"/>
      <c r="CG59" s="226"/>
      <c r="CH59" s="226"/>
      <c r="CI59" s="226"/>
      <c r="CJ59" s="226"/>
      <c r="CK59" s="226"/>
      <c r="CL59" s="227"/>
      <c r="CM59" s="227"/>
      <c r="CN59" s="227"/>
      <c r="CO59" s="227"/>
      <c r="CP59" s="227"/>
      <c r="CQ59" s="227"/>
      <c r="CR59" s="227"/>
      <c r="CS59" s="227"/>
      <c r="CT59" s="227"/>
      <c r="CU59" s="227"/>
      <c r="CV59" s="227"/>
      <c r="CW59" s="227"/>
      <c r="CX59" s="220"/>
      <c r="CY59" s="220"/>
      <c r="CZ59" s="220"/>
      <c r="DA59" s="228"/>
      <c r="DB59" s="228"/>
      <c r="DC59" s="228"/>
      <c r="DD59" s="228"/>
      <c r="DE59" s="228"/>
      <c r="DF59" s="228"/>
      <c r="DG59" s="228"/>
      <c r="DH59" s="228"/>
      <c r="DI59" s="228"/>
      <c r="DJ59" s="228"/>
      <c r="DK59" s="830"/>
      <c r="DL59" s="830"/>
      <c r="DM59" s="830"/>
      <c r="DN59" s="830"/>
      <c r="DO59" s="830"/>
      <c r="DP59" s="830"/>
      <c r="DQ59" s="1274"/>
      <c r="DR59" s="1274"/>
      <c r="DS59" s="1337"/>
    </row>
    <row r="60" spans="1:123" s="1166" customFormat="1" ht="11.1" customHeight="1" x14ac:dyDescent="0.2">
      <c r="A60" s="886">
        <f t="array" ref="A60">IF((G60&gt;=1),MAX(IF(AA60:DS60=1,$AA$2:$DS$2)),"-")</f>
        <v>16</v>
      </c>
      <c r="B60" s="182" t="s">
        <v>164</v>
      </c>
      <c r="C60" s="945">
        <f t="shared" si="3"/>
        <v>1</v>
      </c>
      <c r="D60" s="944">
        <f t="shared" si="4"/>
        <v>1.0416666666666666E-2</v>
      </c>
      <c r="E60" s="893">
        <f t="array" ref="E60">IF((C60&gt;=1),MIN(IF(AA60:DS60&gt;=1,$AA$3:$DS$3)),"-")</f>
        <v>39879</v>
      </c>
      <c r="F60" s="890">
        <f t="array" ref="F60">IF((C60&gt;=1),MAX(IF(AA60:DS60&gt;=1,$AA$3:$DS$3)),"-")</f>
        <v>39879</v>
      </c>
      <c r="G60" s="939">
        <f t="shared" si="5"/>
        <v>1</v>
      </c>
      <c r="H60" s="943">
        <f t="shared" si="6"/>
        <v>1</v>
      </c>
      <c r="I60" s="859">
        <f t="array" ref="I60">IF((G60&gt;=1),MAX(IF(AA60:DS60=1,$AA$3:$DS$3)),"-")</f>
        <v>39879</v>
      </c>
      <c r="J60" s="868">
        <f t="shared" ca="1" si="7"/>
        <v>0</v>
      </c>
      <c r="K60" s="868">
        <f t="shared" ca="1" si="8"/>
        <v>80</v>
      </c>
      <c r="L60" s="942">
        <f t="shared" si="9"/>
        <v>0</v>
      </c>
      <c r="M60" s="941">
        <f t="shared" si="10"/>
        <v>0</v>
      </c>
      <c r="N60" s="280">
        <f t="shared" si="11"/>
        <v>0</v>
      </c>
      <c r="O60" s="940">
        <f t="shared" si="12"/>
        <v>0</v>
      </c>
      <c r="P60" s="939">
        <f t="shared" si="13"/>
        <v>1</v>
      </c>
      <c r="Q60" s="938">
        <f t="shared" si="14"/>
        <v>1</v>
      </c>
      <c r="R60" s="825">
        <f t="shared" si="15"/>
        <v>1</v>
      </c>
      <c r="S60" s="281">
        <f t="shared" si="16"/>
        <v>1</v>
      </c>
      <c r="T60" s="826">
        <f t="shared" si="17"/>
        <v>1</v>
      </c>
      <c r="U60" s="282">
        <f t="shared" si="18"/>
        <v>1</v>
      </c>
      <c r="V60" s="283">
        <f t="array" ref="V60">SUM(1*(AA$5:DS$5=AA60:DS60))-1</f>
        <v>0</v>
      </c>
      <c r="W60" s="284">
        <f t="shared" si="19"/>
        <v>0</v>
      </c>
      <c r="X60" s="873">
        <f t="shared" si="20"/>
        <v>1</v>
      </c>
      <c r="Y60" s="873">
        <f t="shared" si="21"/>
        <v>10</v>
      </c>
      <c r="Z60" s="881">
        <f t="shared" si="22"/>
        <v>0.1</v>
      </c>
      <c r="AA60" s="218"/>
      <c r="AB60" s="219"/>
      <c r="AC60" s="219"/>
      <c r="AD60" s="230"/>
      <c r="AE60" s="230"/>
      <c r="AF60" s="230"/>
      <c r="AG60" s="230"/>
      <c r="AH60" s="230"/>
      <c r="AI60" s="230"/>
      <c r="AJ60" s="230"/>
      <c r="AK60" s="230"/>
      <c r="AL60" s="222"/>
      <c r="AM60" s="222"/>
      <c r="AN60" s="222"/>
      <c r="AO60" s="222"/>
      <c r="AP60" s="222">
        <v>1</v>
      </c>
      <c r="AQ60" s="222"/>
      <c r="AR60" s="222"/>
      <c r="AS60" s="222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4"/>
      <c r="BE60" s="224"/>
      <c r="BF60" s="224"/>
      <c r="BG60" s="224"/>
      <c r="BH60" s="224"/>
      <c r="BI60" s="224"/>
      <c r="BJ60" s="224"/>
      <c r="BK60" s="224"/>
      <c r="BL60" s="224"/>
      <c r="BM60" s="224"/>
      <c r="BN60" s="224"/>
      <c r="BO60" s="225"/>
      <c r="BP60" s="225"/>
      <c r="BQ60" s="225"/>
      <c r="BR60" s="225"/>
      <c r="BS60" s="225"/>
      <c r="BT60" s="225"/>
      <c r="BU60" s="225"/>
      <c r="BV60" s="225"/>
      <c r="BW60" s="225"/>
      <c r="BX60" s="225"/>
      <c r="BY60" s="226"/>
      <c r="BZ60" s="226"/>
      <c r="CA60" s="226"/>
      <c r="CB60" s="226"/>
      <c r="CC60" s="226"/>
      <c r="CD60" s="226"/>
      <c r="CE60" s="226"/>
      <c r="CF60" s="226"/>
      <c r="CG60" s="226"/>
      <c r="CH60" s="226"/>
      <c r="CI60" s="226"/>
      <c r="CJ60" s="226"/>
      <c r="CK60" s="226"/>
      <c r="CL60" s="227"/>
      <c r="CM60" s="227"/>
      <c r="CN60" s="227"/>
      <c r="CO60" s="227"/>
      <c r="CP60" s="227"/>
      <c r="CQ60" s="227"/>
      <c r="CR60" s="227"/>
      <c r="CS60" s="227"/>
      <c r="CT60" s="227"/>
      <c r="CU60" s="227"/>
      <c r="CV60" s="227"/>
      <c r="CW60" s="227"/>
      <c r="CX60" s="220"/>
      <c r="CY60" s="220"/>
      <c r="CZ60" s="220"/>
      <c r="DA60" s="228"/>
      <c r="DB60" s="228"/>
      <c r="DC60" s="228"/>
      <c r="DD60" s="228"/>
      <c r="DE60" s="228"/>
      <c r="DF60" s="228"/>
      <c r="DG60" s="228"/>
      <c r="DH60" s="228"/>
      <c r="DI60" s="228"/>
      <c r="DJ60" s="228"/>
      <c r="DK60" s="830"/>
      <c r="DL60" s="830"/>
      <c r="DM60" s="830"/>
      <c r="DN60" s="830"/>
      <c r="DO60" s="830"/>
      <c r="DP60" s="830"/>
      <c r="DQ60" s="1274"/>
      <c r="DR60" s="1274"/>
      <c r="DS60" s="1337"/>
    </row>
    <row r="61" spans="1:123" s="1166" customFormat="1" ht="11.1" customHeight="1" x14ac:dyDescent="0.2">
      <c r="A61" s="886" t="str">
        <f t="array" ref="A61">IF((G61&gt;=1),MAX(IF(AA61:DS61=1,$AA$2:$DS$2)),"-")</f>
        <v>-</v>
      </c>
      <c r="B61" s="177" t="s">
        <v>204</v>
      </c>
      <c r="C61" s="945">
        <f t="shared" si="3"/>
        <v>31</v>
      </c>
      <c r="D61" s="944">
        <f t="shared" si="4"/>
        <v>0.32291666666666669</v>
      </c>
      <c r="E61" s="893">
        <f t="array" ref="E61">IF((C61&gt;=1),MIN(IF(AA61:DS61&gt;=1,$AA$3:$DS$3)),"-")</f>
        <v>41516</v>
      </c>
      <c r="F61" s="890">
        <f t="array" ref="F61">IF((C61&gt;=1),MAX(IF(AA61:DS61&gt;=1,$AA$3:$DS$3)),"-")</f>
        <v>42391</v>
      </c>
      <c r="G61" s="939">
        <f t="shared" si="5"/>
        <v>0</v>
      </c>
      <c r="H61" s="943">
        <f t="shared" si="6"/>
        <v>0</v>
      </c>
      <c r="I61" s="859" t="str">
        <f t="array" ref="I61">IF((G61&gt;=1),MAX(IF(AA61:DS61=1,$AA$3:$DS$3)),"-")</f>
        <v>-</v>
      </c>
      <c r="J61" s="868" t="str">
        <f t="shared" ca="1" si="7"/>
        <v>-</v>
      </c>
      <c r="K61" s="868" t="str">
        <f t="shared" ca="1" si="8"/>
        <v>-</v>
      </c>
      <c r="L61" s="942">
        <f t="shared" si="9"/>
        <v>3</v>
      </c>
      <c r="M61" s="941">
        <f t="shared" si="10"/>
        <v>9.6774193548387094E-2</v>
      </c>
      <c r="N61" s="280">
        <f t="shared" si="11"/>
        <v>1</v>
      </c>
      <c r="O61" s="940">
        <f t="shared" si="12"/>
        <v>3.2258064516129031E-2</v>
      </c>
      <c r="P61" s="939">
        <f t="shared" si="13"/>
        <v>4</v>
      </c>
      <c r="Q61" s="938">
        <f t="shared" si="14"/>
        <v>0.12903225806451613</v>
      </c>
      <c r="R61" s="825">
        <f t="shared" si="15"/>
        <v>7</v>
      </c>
      <c r="S61" s="281">
        <f t="shared" si="16"/>
        <v>0.22580645161290322</v>
      </c>
      <c r="T61" s="826">
        <f t="shared" si="17"/>
        <v>15</v>
      </c>
      <c r="U61" s="282">
        <f t="shared" si="18"/>
        <v>0.4838709677419355</v>
      </c>
      <c r="V61" s="283">
        <f t="array" ref="V61">SUM(1*(AA$5:DS$5=AA61:DS61))-1</f>
        <v>1</v>
      </c>
      <c r="W61" s="284">
        <f t="shared" si="19"/>
        <v>3.2258064516129031E-2</v>
      </c>
      <c r="X61" s="873">
        <f t="shared" si="20"/>
        <v>8.064516129032258</v>
      </c>
      <c r="Y61" s="873">
        <f t="shared" si="21"/>
        <v>14.870967741935484</v>
      </c>
      <c r="Z61" s="881">
        <f t="shared" si="22"/>
        <v>0.54229934924078094</v>
      </c>
      <c r="AA61" s="218"/>
      <c r="AB61" s="219"/>
      <c r="AC61" s="219"/>
      <c r="AD61" s="230"/>
      <c r="AE61" s="230"/>
      <c r="AF61" s="230"/>
      <c r="AG61" s="230"/>
      <c r="AH61" s="230"/>
      <c r="AI61" s="230"/>
      <c r="AJ61" s="230"/>
      <c r="AK61" s="230"/>
      <c r="AL61" s="221"/>
      <c r="AM61" s="221"/>
      <c r="AN61" s="221"/>
      <c r="AO61" s="221"/>
      <c r="AP61" s="221"/>
      <c r="AQ61" s="221"/>
      <c r="AR61" s="221"/>
      <c r="AS61" s="222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224"/>
      <c r="BE61" s="224"/>
      <c r="BF61" s="224"/>
      <c r="BG61" s="224"/>
      <c r="BH61" s="224"/>
      <c r="BI61" s="224"/>
      <c r="BJ61" s="224"/>
      <c r="BK61" s="224"/>
      <c r="BL61" s="224"/>
      <c r="BM61" s="224"/>
      <c r="BN61" s="224"/>
      <c r="BO61" s="225"/>
      <c r="BP61" s="225"/>
      <c r="BQ61" s="225"/>
      <c r="BR61" s="225"/>
      <c r="BS61" s="225"/>
      <c r="BT61" s="225"/>
      <c r="BU61" s="225"/>
      <c r="BV61" s="225"/>
      <c r="BW61" s="225"/>
      <c r="BX61" s="225"/>
      <c r="BY61" s="226"/>
      <c r="BZ61" s="226"/>
      <c r="CA61" s="226"/>
      <c r="CB61" s="226"/>
      <c r="CC61" s="226"/>
      <c r="CD61" s="226"/>
      <c r="CE61" s="226"/>
      <c r="CF61" s="226"/>
      <c r="CG61" s="226"/>
      <c r="CH61" s="226"/>
      <c r="CI61" s="226"/>
      <c r="CJ61" s="226"/>
      <c r="CK61" s="226"/>
      <c r="CL61" s="227">
        <v>6</v>
      </c>
      <c r="CM61" s="227">
        <v>7</v>
      </c>
      <c r="CN61" s="227">
        <v>5</v>
      </c>
      <c r="CO61" s="227"/>
      <c r="CP61" s="227">
        <v>2</v>
      </c>
      <c r="CQ61" s="227">
        <v>2</v>
      </c>
      <c r="CR61" s="227">
        <v>15</v>
      </c>
      <c r="CS61" s="227">
        <v>9</v>
      </c>
      <c r="CT61" s="227">
        <v>13</v>
      </c>
      <c r="CU61" s="227">
        <v>2</v>
      </c>
      <c r="CV61" s="227">
        <v>8</v>
      </c>
      <c r="CW61" s="227">
        <v>4</v>
      </c>
      <c r="CX61" s="220">
        <v>17</v>
      </c>
      <c r="CY61" s="220">
        <v>7</v>
      </c>
      <c r="CZ61" s="220">
        <v>8</v>
      </c>
      <c r="DA61" s="228">
        <v>8</v>
      </c>
      <c r="DB61" s="228">
        <v>7</v>
      </c>
      <c r="DC61" s="228">
        <v>5</v>
      </c>
      <c r="DD61" s="228">
        <v>11</v>
      </c>
      <c r="DE61" s="228">
        <v>15</v>
      </c>
      <c r="DF61" s="228">
        <v>3</v>
      </c>
      <c r="DG61" s="228">
        <v>14</v>
      </c>
      <c r="DH61" s="228">
        <v>4</v>
      </c>
      <c r="DI61" s="228">
        <v>9</v>
      </c>
      <c r="DJ61" s="228">
        <v>12</v>
      </c>
      <c r="DK61" s="830">
        <v>8</v>
      </c>
      <c r="DL61" s="830">
        <v>6</v>
      </c>
      <c r="DM61" s="830"/>
      <c r="DN61" s="830">
        <v>8</v>
      </c>
      <c r="DO61" s="830">
        <v>9</v>
      </c>
      <c r="DP61" s="830">
        <v>9</v>
      </c>
      <c r="DQ61" s="1274">
        <v>11</v>
      </c>
      <c r="DR61" s="1274">
        <v>6</v>
      </c>
      <c r="DS61" s="1337"/>
    </row>
    <row r="62" spans="1:123" s="1166" customFormat="1" ht="11.1" customHeight="1" x14ac:dyDescent="0.2">
      <c r="A62" s="886">
        <f t="array" ref="A62">IF((G62&gt;=1),MAX(IF(AA62:DS62=1,$AA$2:$DS$2)),"-")</f>
        <v>83</v>
      </c>
      <c r="B62" s="177" t="s">
        <v>238</v>
      </c>
      <c r="C62" s="945">
        <f t="shared" si="3"/>
        <v>17</v>
      </c>
      <c r="D62" s="944">
        <f t="shared" si="4"/>
        <v>0.17708333333333334</v>
      </c>
      <c r="E62" s="893">
        <f t="array" ref="E62">IF((C62&gt;=1),MIN(IF(AA62:DS62&gt;=1,$AA$3:$DS$3)),"-")</f>
        <v>41754</v>
      </c>
      <c r="F62" s="890">
        <f t="array" ref="F62">IF((C62&gt;=1),MAX(IF(AA62:DS62&gt;=1,$AA$3:$DS$3)),"-")</f>
        <v>42367</v>
      </c>
      <c r="G62" s="939">
        <f t="shared" si="5"/>
        <v>1</v>
      </c>
      <c r="H62" s="943">
        <f t="shared" si="6"/>
        <v>5.8823529411764705E-2</v>
      </c>
      <c r="I62" s="859">
        <f t="array" ref="I62">IF((G62&gt;=1),MAX(IF(AA62:DS62=1,$AA$3:$DS$3)),"-")</f>
        <v>42062</v>
      </c>
      <c r="J62" s="868">
        <f t="shared" ca="1" si="7"/>
        <v>9</v>
      </c>
      <c r="K62" s="868">
        <f t="shared" ca="1" si="8"/>
        <v>13</v>
      </c>
      <c r="L62" s="942">
        <f t="shared" si="9"/>
        <v>0</v>
      </c>
      <c r="M62" s="941">
        <f t="shared" si="10"/>
        <v>0</v>
      </c>
      <c r="N62" s="280">
        <f t="shared" si="11"/>
        <v>1</v>
      </c>
      <c r="O62" s="940">
        <f t="shared" si="12"/>
        <v>5.8823529411764705E-2</v>
      </c>
      <c r="P62" s="939">
        <f t="shared" si="13"/>
        <v>2</v>
      </c>
      <c r="Q62" s="938">
        <f t="shared" si="14"/>
        <v>0.11764705882352941</v>
      </c>
      <c r="R62" s="825">
        <f t="shared" si="15"/>
        <v>4</v>
      </c>
      <c r="S62" s="281">
        <f t="shared" si="16"/>
        <v>0.23529411764705882</v>
      </c>
      <c r="T62" s="826">
        <f t="shared" si="17"/>
        <v>8</v>
      </c>
      <c r="U62" s="282">
        <f t="shared" si="18"/>
        <v>0.47058823529411764</v>
      </c>
      <c r="V62" s="283">
        <f t="array" ref="V62">SUM(1*(AA$5:DS$5=AA62:DS62))-1</f>
        <v>2</v>
      </c>
      <c r="W62" s="284">
        <f t="shared" si="19"/>
        <v>0.11764705882352941</v>
      </c>
      <c r="X62" s="873">
        <f t="shared" si="20"/>
        <v>9.3529411764705888</v>
      </c>
      <c r="Y62" s="873">
        <f t="shared" si="21"/>
        <v>15.764705882352942</v>
      </c>
      <c r="Z62" s="881">
        <f t="shared" si="22"/>
        <v>0.59328358208955223</v>
      </c>
      <c r="AA62" s="218"/>
      <c r="AB62" s="219"/>
      <c r="AC62" s="219"/>
      <c r="AD62" s="230"/>
      <c r="AE62" s="230"/>
      <c r="AF62" s="230"/>
      <c r="AG62" s="230"/>
      <c r="AH62" s="230"/>
      <c r="AI62" s="230"/>
      <c r="AJ62" s="230"/>
      <c r="AK62" s="230"/>
      <c r="AL62" s="221"/>
      <c r="AM62" s="221"/>
      <c r="AN62" s="221"/>
      <c r="AO62" s="221"/>
      <c r="AP62" s="221"/>
      <c r="AQ62" s="221"/>
      <c r="AR62" s="221"/>
      <c r="AS62" s="222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5"/>
      <c r="BP62" s="225"/>
      <c r="BQ62" s="225"/>
      <c r="BR62" s="225"/>
      <c r="BS62" s="225"/>
      <c r="BT62" s="225"/>
      <c r="BU62" s="225"/>
      <c r="BV62" s="225"/>
      <c r="BW62" s="225"/>
      <c r="BX62" s="225"/>
      <c r="BY62" s="226"/>
      <c r="BZ62" s="226"/>
      <c r="CA62" s="226"/>
      <c r="CB62" s="226"/>
      <c r="CC62" s="226"/>
      <c r="CD62" s="226"/>
      <c r="CE62" s="226"/>
      <c r="CF62" s="226"/>
      <c r="CG62" s="226"/>
      <c r="CH62" s="226"/>
      <c r="CI62" s="226"/>
      <c r="CJ62" s="226"/>
      <c r="CK62" s="226"/>
      <c r="CL62" s="227"/>
      <c r="CM62" s="227"/>
      <c r="CN62" s="227"/>
      <c r="CO62" s="227"/>
      <c r="CP62" s="227"/>
      <c r="CQ62" s="227"/>
      <c r="CR62" s="227"/>
      <c r="CS62" s="227"/>
      <c r="CT62" s="227"/>
      <c r="CU62" s="227">
        <v>3</v>
      </c>
      <c r="CV62" s="227"/>
      <c r="CW62" s="227"/>
      <c r="CX62" s="220">
        <v>13</v>
      </c>
      <c r="CY62" s="220">
        <v>13</v>
      </c>
      <c r="CZ62" s="220">
        <v>16</v>
      </c>
      <c r="DA62" s="228">
        <v>6</v>
      </c>
      <c r="DB62" s="228"/>
      <c r="DC62" s="228">
        <v>11</v>
      </c>
      <c r="DD62" s="228">
        <v>4</v>
      </c>
      <c r="DE62" s="228">
        <v>1</v>
      </c>
      <c r="DF62" s="228">
        <v>12</v>
      </c>
      <c r="DG62" s="228">
        <v>5</v>
      </c>
      <c r="DH62" s="228"/>
      <c r="DI62" s="228">
        <v>5</v>
      </c>
      <c r="DJ62" s="228"/>
      <c r="DK62" s="830">
        <v>6</v>
      </c>
      <c r="DL62" s="830">
        <v>13</v>
      </c>
      <c r="DM62" s="830"/>
      <c r="DN62" s="830">
        <v>13</v>
      </c>
      <c r="DO62" s="830">
        <v>14</v>
      </c>
      <c r="DP62" s="830">
        <v>8</v>
      </c>
      <c r="DQ62" s="1274">
        <v>16</v>
      </c>
      <c r="DR62" s="1274"/>
      <c r="DS62" s="1337"/>
    </row>
    <row r="63" spans="1:123" s="1166" customFormat="1" ht="11.1" customHeight="1" x14ac:dyDescent="0.2">
      <c r="A63" s="886" t="str">
        <f t="array" ref="A63">IF((G63&gt;=1),MAX(IF(AA63:DS63=1,$AA$2:$DS$2)),"-")</f>
        <v>-</v>
      </c>
      <c r="B63" s="177" t="s">
        <v>1</v>
      </c>
      <c r="C63" s="945">
        <f t="shared" si="3"/>
        <v>9</v>
      </c>
      <c r="D63" s="944">
        <f t="shared" si="4"/>
        <v>9.375E-2</v>
      </c>
      <c r="E63" s="893">
        <f t="array" ref="E63">IF((C63&gt;=1),MIN(IF(AA63:DS63&gt;=1,$AA$3:$DS$3)),"-")</f>
        <v>39227</v>
      </c>
      <c r="F63" s="890">
        <f t="array" ref="F63">IF((C63&gt;=1),MAX(IF(AA63:DS63&gt;=1,$AA$3:$DS$3)),"-")</f>
        <v>40466</v>
      </c>
      <c r="G63" s="939">
        <f t="shared" si="5"/>
        <v>0</v>
      </c>
      <c r="H63" s="943">
        <f t="shared" si="6"/>
        <v>0</v>
      </c>
      <c r="I63" s="859" t="str">
        <f t="array" ref="I63">IF((G63&gt;=1),MAX(IF(AA63:DS63=1,$AA$3:$DS$3)),"-")</f>
        <v>-</v>
      </c>
      <c r="J63" s="868" t="str">
        <f t="shared" ca="1" si="7"/>
        <v>-</v>
      </c>
      <c r="K63" s="868" t="str">
        <f t="shared" ca="1" si="8"/>
        <v>-</v>
      </c>
      <c r="L63" s="942">
        <f t="shared" si="9"/>
        <v>0</v>
      </c>
      <c r="M63" s="941">
        <f t="shared" si="10"/>
        <v>0</v>
      </c>
      <c r="N63" s="280">
        <f t="shared" si="11"/>
        <v>1</v>
      </c>
      <c r="O63" s="940">
        <f t="shared" si="12"/>
        <v>0.1111111111111111</v>
      </c>
      <c r="P63" s="939">
        <f t="shared" si="13"/>
        <v>1</v>
      </c>
      <c r="Q63" s="938">
        <f t="shared" si="14"/>
        <v>0.1111111111111111</v>
      </c>
      <c r="R63" s="825">
        <f t="shared" si="15"/>
        <v>1</v>
      </c>
      <c r="S63" s="281">
        <f t="shared" si="16"/>
        <v>0.1111111111111111</v>
      </c>
      <c r="T63" s="826">
        <f t="shared" si="17"/>
        <v>3</v>
      </c>
      <c r="U63" s="282">
        <f t="shared" si="18"/>
        <v>0.33333333333333331</v>
      </c>
      <c r="V63" s="283">
        <f t="array" ref="V63">SUM(1*(AA$5:DS$5=AA63:DS63))-1</f>
        <v>0</v>
      </c>
      <c r="W63" s="284">
        <f t="shared" si="19"/>
        <v>0</v>
      </c>
      <c r="X63" s="873">
        <f t="shared" si="20"/>
        <v>7.7777777777777777</v>
      </c>
      <c r="Y63" s="873">
        <f t="shared" si="21"/>
        <v>12.666666666666666</v>
      </c>
      <c r="Z63" s="881">
        <f t="shared" si="22"/>
        <v>0.61403508771929827</v>
      </c>
      <c r="AA63" s="229">
        <v>6</v>
      </c>
      <c r="AB63" s="227"/>
      <c r="AC63" s="227">
        <v>8</v>
      </c>
      <c r="AD63" s="220">
        <v>8</v>
      </c>
      <c r="AE63" s="220">
        <v>9</v>
      </c>
      <c r="AF63" s="220"/>
      <c r="AG63" s="220">
        <v>9</v>
      </c>
      <c r="AH63" s="220">
        <v>7</v>
      </c>
      <c r="AI63" s="220">
        <v>7</v>
      </c>
      <c r="AJ63" s="220"/>
      <c r="AK63" s="220">
        <v>13</v>
      </c>
      <c r="AL63" s="222"/>
      <c r="AM63" s="222"/>
      <c r="AN63" s="222"/>
      <c r="AO63" s="222"/>
      <c r="AP63" s="222"/>
      <c r="AQ63" s="222"/>
      <c r="AR63" s="222"/>
      <c r="AS63" s="222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4"/>
      <c r="BE63" s="224">
        <v>3</v>
      </c>
      <c r="BF63" s="224"/>
      <c r="BG63" s="224"/>
      <c r="BH63" s="224"/>
      <c r="BI63" s="224"/>
      <c r="BJ63" s="224"/>
      <c r="BK63" s="224"/>
      <c r="BL63" s="224"/>
      <c r="BM63" s="224"/>
      <c r="BN63" s="224"/>
      <c r="BO63" s="225"/>
      <c r="BP63" s="225"/>
      <c r="BQ63" s="225"/>
      <c r="BR63" s="225"/>
      <c r="BS63" s="225"/>
      <c r="BT63" s="225"/>
      <c r="BU63" s="225"/>
      <c r="BV63" s="225"/>
      <c r="BW63" s="225"/>
      <c r="BX63" s="225"/>
      <c r="BY63" s="226"/>
      <c r="BZ63" s="226"/>
      <c r="CA63" s="226"/>
      <c r="CB63" s="226"/>
      <c r="CC63" s="226"/>
      <c r="CD63" s="226"/>
      <c r="CE63" s="226"/>
      <c r="CF63" s="226"/>
      <c r="CG63" s="226"/>
      <c r="CH63" s="226"/>
      <c r="CI63" s="226"/>
      <c r="CJ63" s="226"/>
      <c r="CK63" s="226"/>
      <c r="CL63" s="227"/>
      <c r="CM63" s="227"/>
      <c r="CN63" s="227"/>
      <c r="CO63" s="227"/>
      <c r="CP63" s="227"/>
      <c r="CQ63" s="227"/>
      <c r="CR63" s="227"/>
      <c r="CS63" s="227"/>
      <c r="CT63" s="227"/>
      <c r="CU63" s="227"/>
      <c r="CV63" s="227"/>
      <c r="CW63" s="227"/>
      <c r="CX63" s="220"/>
      <c r="CY63" s="220"/>
      <c r="CZ63" s="220"/>
      <c r="DA63" s="228"/>
      <c r="DB63" s="228"/>
      <c r="DC63" s="228"/>
      <c r="DD63" s="228"/>
      <c r="DE63" s="228"/>
      <c r="DF63" s="228"/>
      <c r="DG63" s="228"/>
      <c r="DH63" s="228"/>
      <c r="DI63" s="228"/>
      <c r="DJ63" s="228"/>
      <c r="DK63" s="830"/>
      <c r="DL63" s="830"/>
      <c r="DM63" s="830"/>
      <c r="DN63" s="830"/>
      <c r="DO63" s="830"/>
      <c r="DP63" s="830"/>
      <c r="DQ63" s="1274"/>
      <c r="DR63" s="1274"/>
      <c r="DS63" s="1337"/>
    </row>
    <row r="64" spans="1:123" s="1166" customFormat="1" ht="11.1" customHeight="1" x14ac:dyDescent="0.2">
      <c r="A64" s="886" t="str">
        <f t="array" ref="A64">IF((G64&gt;=1),MAX(IF(AA64:DS64=1,$AA$2:$DS$2)),"-")</f>
        <v>-</v>
      </c>
      <c r="B64" s="177" t="s">
        <v>93</v>
      </c>
      <c r="C64" s="945">
        <f t="shared" si="3"/>
        <v>1</v>
      </c>
      <c r="D64" s="944">
        <f t="shared" si="4"/>
        <v>1.0416666666666666E-2</v>
      </c>
      <c r="E64" s="893">
        <f t="array" ref="E64">IF((C64&gt;=1),MIN(IF(AA64:DS64&gt;=1,$AA$3:$DS$3)),"-")</f>
        <v>40606</v>
      </c>
      <c r="F64" s="890">
        <f t="array" ref="F64">IF((C64&gt;=1),MAX(IF(AA64:DS64&gt;=1,$AA$3:$DS$3)),"-")</f>
        <v>40606</v>
      </c>
      <c r="G64" s="939">
        <f t="shared" si="5"/>
        <v>0</v>
      </c>
      <c r="H64" s="943">
        <f t="shared" si="6"/>
        <v>0</v>
      </c>
      <c r="I64" s="859" t="str">
        <f t="array" ref="I64">IF((G64&gt;=1),MAX(IF(AA64:DS64=1,$AA$3:$DS$3)),"-")</f>
        <v>-</v>
      </c>
      <c r="J64" s="868" t="str">
        <f t="shared" ca="1" si="7"/>
        <v>-</v>
      </c>
      <c r="K64" s="868" t="str">
        <f t="shared" ca="1" si="8"/>
        <v>-</v>
      </c>
      <c r="L64" s="942">
        <f t="shared" si="9"/>
        <v>0</v>
      </c>
      <c r="M64" s="941">
        <f t="shared" si="10"/>
        <v>0</v>
      </c>
      <c r="N64" s="280">
        <f t="shared" si="11"/>
        <v>0</v>
      </c>
      <c r="O64" s="940">
        <f t="shared" si="12"/>
        <v>0</v>
      </c>
      <c r="P64" s="939">
        <f t="shared" si="13"/>
        <v>0</v>
      </c>
      <c r="Q64" s="938">
        <f t="shared" si="14"/>
        <v>0</v>
      </c>
      <c r="R64" s="825">
        <f t="shared" si="15"/>
        <v>0</v>
      </c>
      <c r="S64" s="281">
        <f t="shared" si="16"/>
        <v>0</v>
      </c>
      <c r="T64" s="826">
        <f t="shared" si="17"/>
        <v>0</v>
      </c>
      <c r="U64" s="282">
        <f t="shared" si="18"/>
        <v>0</v>
      </c>
      <c r="V64" s="283">
        <f t="array" ref="V64">SUM(1*(AA$5:DS$5=AA64:DS64))-1</f>
        <v>0</v>
      </c>
      <c r="W64" s="284">
        <f t="shared" si="19"/>
        <v>0</v>
      </c>
      <c r="X64" s="873">
        <f t="shared" si="20"/>
        <v>7</v>
      </c>
      <c r="Y64" s="873">
        <f t="shared" si="21"/>
        <v>8</v>
      </c>
      <c r="Z64" s="881">
        <f t="shared" si="22"/>
        <v>0.875</v>
      </c>
      <c r="AA64" s="229"/>
      <c r="AB64" s="227"/>
      <c r="AC64" s="227"/>
      <c r="AD64" s="230"/>
      <c r="AE64" s="230"/>
      <c r="AF64" s="230"/>
      <c r="AG64" s="230"/>
      <c r="AH64" s="230"/>
      <c r="AI64" s="230"/>
      <c r="AJ64" s="230"/>
      <c r="AK64" s="230"/>
      <c r="AL64" s="221"/>
      <c r="AM64" s="221"/>
      <c r="AN64" s="221"/>
      <c r="AO64" s="221"/>
      <c r="AP64" s="221"/>
      <c r="AQ64" s="221"/>
      <c r="AR64" s="221"/>
      <c r="AS64" s="222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4"/>
      <c r="BE64" s="224"/>
      <c r="BF64" s="224"/>
      <c r="BG64" s="224"/>
      <c r="BH64" s="224"/>
      <c r="BI64" s="224">
        <v>7</v>
      </c>
      <c r="BJ64" s="224"/>
      <c r="BK64" s="224"/>
      <c r="BL64" s="224"/>
      <c r="BM64" s="224"/>
      <c r="BN64" s="224"/>
      <c r="BO64" s="225"/>
      <c r="BP64" s="225"/>
      <c r="BQ64" s="225"/>
      <c r="BR64" s="225"/>
      <c r="BS64" s="225"/>
      <c r="BT64" s="225"/>
      <c r="BU64" s="225"/>
      <c r="BV64" s="225"/>
      <c r="BW64" s="225"/>
      <c r="BX64" s="225"/>
      <c r="BY64" s="226"/>
      <c r="BZ64" s="226"/>
      <c r="CA64" s="226"/>
      <c r="CB64" s="226"/>
      <c r="CC64" s="226"/>
      <c r="CD64" s="226"/>
      <c r="CE64" s="226"/>
      <c r="CF64" s="226"/>
      <c r="CG64" s="226"/>
      <c r="CH64" s="226"/>
      <c r="CI64" s="226"/>
      <c r="CJ64" s="226"/>
      <c r="CK64" s="226"/>
      <c r="CL64" s="227"/>
      <c r="CM64" s="227"/>
      <c r="CN64" s="227"/>
      <c r="CO64" s="227"/>
      <c r="CP64" s="227"/>
      <c r="CQ64" s="227"/>
      <c r="CR64" s="227"/>
      <c r="CS64" s="227"/>
      <c r="CT64" s="227"/>
      <c r="CU64" s="227"/>
      <c r="CV64" s="227"/>
      <c r="CW64" s="227"/>
      <c r="CX64" s="220"/>
      <c r="CY64" s="220"/>
      <c r="CZ64" s="220"/>
      <c r="DA64" s="228"/>
      <c r="DB64" s="228"/>
      <c r="DC64" s="228"/>
      <c r="DD64" s="228"/>
      <c r="DE64" s="228"/>
      <c r="DF64" s="228"/>
      <c r="DG64" s="228"/>
      <c r="DH64" s="228"/>
      <c r="DI64" s="228"/>
      <c r="DJ64" s="228"/>
      <c r="DK64" s="830"/>
      <c r="DL64" s="830"/>
      <c r="DM64" s="830"/>
      <c r="DN64" s="830"/>
      <c r="DO64" s="830"/>
      <c r="DP64" s="830"/>
      <c r="DQ64" s="1274"/>
      <c r="DR64" s="1274"/>
      <c r="DS64" s="1337"/>
    </row>
    <row r="65" spans="1:123" s="1166" customFormat="1" ht="11.1" customHeight="1" x14ac:dyDescent="0.2">
      <c r="A65" s="886" t="str">
        <f t="array" ref="A65">IF((G65&gt;=1),MAX(IF(AA65:DS65=1,$AA$2:$DS$2)),"-")</f>
        <v>-</v>
      </c>
      <c r="B65" s="177" t="s">
        <v>189</v>
      </c>
      <c r="C65" s="945">
        <f t="shared" si="3"/>
        <v>1</v>
      </c>
      <c r="D65" s="944">
        <f t="shared" si="4"/>
        <v>1.0416666666666666E-2</v>
      </c>
      <c r="E65" s="893">
        <f t="array" ref="E65">IF((C65&gt;=1),MIN(IF(AA65:DS65&gt;=1,$AA$3:$DS$3)),"-")</f>
        <v>41432</v>
      </c>
      <c r="F65" s="890">
        <f t="array" ref="F65">IF((C65&gt;=1),MAX(IF(AA65:DS65&gt;=1,$AA$3:$DS$3)),"-")</f>
        <v>41432</v>
      </c>
      <c r="G65" s="939">
        <f t="shared" si="5"/>
        <v>0</v>
      </c>
      <c r="H65" s="943">
        <f t="shared" si="6"/>
        <v>0</v>
      </c>
      <c r="I65" s="859" t="str">
        <f t="array" ref="I65">IF((G65&gt;=1),MAX(IF(AA65:DS65=1,$AA$3:$DS$3)),"-")</f>
        <v>-</v>
      </c>
      <c r="J65" s="868" t="str">
        <f t="shared" ca="1" si="7"/>
        <v>-</v>
      </c>
      <c r="K65" s="868" t="str">
        <f t="shared" ca="1" si="8"/>
        <v>-</v>
      </c>
      <c r="L65" s="942">
        <f t="shared" si="9"/>
        <v>0</v>
      </c>
      <c r="M65" s="941">
        <f t="shared" si="10"/>
        <v>0</v>
      </c>
      <c r="N65" s="280">
        <f t="shared" si="11"/>
        <v>0</v>
      </c>
      <c r="O65" s="940">
        <f t="shared" si="12"/>
        <v>0</v>
      </c>
      <c r="P65" s="939">
        <f t="shared" si="13"/>
        <v>0</v>
      </c>
      <c r="Q65" s="938">
        <f t="shared" si="14"/>
        <v>0</v>
      </c>
      <c r="R65" s="825">
        <f t="shared" si="15"/>
        <v>0</v>
      </c>
      <c r="S65" s="281">
        <f t="shared" si="16"/>
        <v>0</v>
      </c>
      <c r="T65" s="826">
        <f t="shared" si="17"/>
        <v>0</v>
      </c>
      <c r="U65" s="282">
        <f t="shared" si="18"/>
        <v>0</v>
      </c>
      <c r="V65" s="283">
        <f t="array" ref="V65">SUM(1*(AA$5:DS$5=AA65:DS65))-1</f>
        <v>0</v>
      </c>
      <c r="W65" s="284">
        <f t="shared" si="19"/>
        <v>0</v>
      </c>
      <c r="X65" s="873">
        <f t="shared" si="20"/>
        <v>10</v>
      </c>
      <c r="Y65" s="873">
        <f t="shared" si="21"/>
        <v>14</v>
      </c>
      <c r="Z65" s="881">
        <f t="shared" si="22"/>
        <v>0.7142857142857143</v>
      </c>
      <c r="AA65" s="218"/>
      <c r="AB65" s="219"/>
      <c r="AC65" s="219"/>
      <c r="AD65" s="230"/>
      <c r="AE65" s="230"/>
      <c r="AF65" s="230"/>
      <c r="AG65" s="230"/>
      <c r="AH65" s="230"/>
      <c r="AI65" s="230"/>
      <c r="AJ65" s="230"/>
      <c r="AK65" s="230"/>
      <c r="AL65" s="221"/>
      <c r="AM65" s="221"/>
      <c r="AN65" s="221"/>
      <c r="AO65" s="221"/>
      <c r="AP65" s="221"/>
      <c r="AQ65" s="221"/>
      <c r="AR65" s="221"/>
      <c r="AS65" s="222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6"/>
      <c r="BZ65" s="226"/>
      <c r="CA65" s="226"/>
      <c r="CB65" s="226"/>
      <c r="CC65" s="226"/>
      <c r="CD65" s="226"/>
      <c r="CE65" s="226"/>
      <c r="CF65" s="226"/>
      <c r="CG65" s="226"/>
      <c r="CH65" s="226"/>
      <c r="CI65" s="226"/>
      <c r="CJ65" s="226"/>
      <c r="CK65" s="226">
        <v>10</v>
      </c>
      <c r="CL65" s="227"/>
      <c r="CM65" s="227"/>
      <c r="CN65" s="227"/>
      <c r="CO65" s="227"/>
      <c r="CP65" s="227"/>
      <c r="CQ65" s="227"/>
      <c r="CR65" s="227"/>
      <c r="CS65" s="227"/>
      <c r="CT65" s="227"/>
      <c r="CU65" s="227"/>
      <c r="CV65" s="227"/>
      <c r="CW65" s="227"/>
      <c r="CX65" s="220"/>
      <c r="CY65" s="220"/>
      <c r="CZ65" s="220"/>
      <c r="DA65" s="228"/>
      <c r="DB65" s="228"/>
      <c r="DC65" s="228"/>
      <c r="DD65" s="228"/>
      <c r="DE65" s="228"/>
      <c r="DF65" s="228"/>
      <c r="DG65" s="228"/>
      <c r="DH65" s="228"/>
      <c r="DI65" s="228"/>
      <c r="DJ65" s="228"/>
      <c r="DK65" s="830"/>
      <c r="DL65" s="830"/>
      <c r="DM65" s="830"/>
      <c r="DN65" s="830"/>
      <c r="DO65" s="830"/>
      <c r="DP65" s="830"/>
      <c r="DQ65" s="1274"/>
      <c r="DR65" s="1274"/>
      <c r="DS65" s="1337"/>
    </row>
    <row r="66" spans="1:123" s="1166" customFormat="1" ht="11.1" customHeight="1" x14ac:dyDescent="0.2">
      <c r="A66" s="886" t="str">
        <f t="array" ref="A66">IF((G66&gt;=1),MAX(IF(AA66:DS66=1,$AA$2:$DS$2)),"-")</f>
        <v>-</v>
      </c>
      <c r="B66" s="177" t="s">
        <v>8</v>
      </c>
      <c r="C66" s="945">
        <f t="shared" si="3"/>
        <v>7</v>
      </c>
      <c r="D66" s="944">
        <f t="shared" si="4"/>
        <v>7.2916666666666671E-2</v>
      </c>
      <c r="E66" s="893">
        <f t="array" ref="E66">IF((C66&gt;=1),MIN(IF(AA66:DS66&gt;=1,$AA$3:$DS$3)),"-")</f>
        <v>39354</v>
      </c>
      <c r="F66" s="890">
        <f t="array" ref="F66">IF((C66&gt;=1),MAX(IF(AA66:DS66&gt;=1,$AA$3:$DS$3)),"-")</f>
        <v>40522</v>
      </c>
      <c r="G66" s="939">
        <f t="shared" si="5"/>
        <v>0</v>
      </c>
      <c r="H66" s="943">
        <f t="shared" si="6"/>
        <v>0</v>
      </c>
      <c r="I66" s="859" t="str">
        <f t="array" ref="I66">IF((G66&gt;=1),MAX(IF(AA66:DS66=1,$AA$3:$DS$3)),"-")</f>
        <v>-</v>
      </c>
      <c r="J66" s="868" t="str">
        <f t="shared" ca="1" si="7"/>
        <v>-</v>
      </c>
      <c r="K66" s="868" t="str">
        <f t="shared" ca="1" si="8"/>
        <v>-</v>
      </c>
      <c r="L66" s="942">
        <f t="shared" si="9"/>
        <v>1</v>
      </c>
      <c r="M66" s="941">
        <f t="shared" si="10"/>
        <v>0.14285714285714285</v>
      </c>
      <c r="N66" s="280">
        <f t="shared" si="11"/>
        <v>0</v>
      </c>
      <c r="O66" s="940">
        <f t="shared" si="12"/>
        <v>0</v>
      </c>
      <c r="P66" s="939">
        <f t="shared" si="13"/>
        <v>1</v>
      </c>
      <c r="Q66" s="938">
        <f t="shared" si="14"/>
        <v>0.14285714285714285</v>
      </c>
      <c r="R66" s="825">
        <f t="shared" si="15"/>
        <v>1</v>
      </c>
      <c r="S66" s="281">
        <f t="shared" si="16"/>
        <v>0.14285714285714285</v>
      </c>
      <c r="T66" s="826">
        <f t="shared" si="17"/>
        <v>2</v>
      </c>
      <c r="U66" s="282">
        <f t="shared" si="18"/>
        <v>0.2857142857142857</v>
      </c>
      <c r="V66" s="283">
        <f t="array" ref="V66">SUM(1*(AA$5:DS$5=AA66:DS66))-1</f>
        <v>2</v>
      </c>
      <c r="W66" s="284">
        <f t="shared" si="19"/>
        <v>0.2857142857142857</v>
      </c>
      <c r="X66" s="873">
        <f t="shared" si="20"/>
        <v>8.5714285714285712</v>
      </c>
      <c r="Y66" s="873">
        <f t="shared" si="21"/>
        <v>13.142857142857142</v>
      </c>
      <c r="Z66" s="881">
        <f t="shared" si="22"/>
        <v>0.65217391304347827</v>
      </c>
      <c r="AA66" s="218"/>
      <c r="AB66" s="219"/>
      <c r="AC66" s="219"/>
      <c r="AD66" s="220">
        <v>7</v>
      </c>
      <c r="AE66" s="220"/>
      <c r="AF66" s="220">
        <v>11</v>
      </c>
      <c r="AG66" s="220"/>
      <c r="AH66" s="220"/>
      <c r="AI66" s="220">
        <v>8</v>
      </c>
      <c r="AJ66" s="220">
        <v>12</v>
      </c>
      <c r="AK66" s="220">
        <v>7</v>
      </c>
      <c r="AL66" s="222"/>
      <c r="AM66" s="222"/>
      <c r="AN66" s="222"/>
      <c r="AO66" s="222"/>
      <c r="AP66" s="222"/>
      <c r="AQ66" s="222"/>
      <c r="AR66" s="222"/>
      <c r="AS66" s="222"/>
      <c r="AT66" s="223"/>
      <c r="AU66" s="223"/>
      <c r="AV66" s="223"/>
      <c r="AW66" s="223"/>
      <c r="AX66" s="223">
        <v>13</v>
      </c>
      <c r="AY66" s="223"/>
      <c r="AZ66" s="223"/>
      <c r="BA66" s="223"/>
      <c r="BB66" s="223"/>
      <c r="BC66" s="223"/>
      <c r="BD66" s="224"/>
      <c r="BE66" s="224"/>
      <c r="BF66" s="224"/>
      <c r="BG66" s="224">
        <v>2</v>
      </c>
      <c r="BH66" s="224"/>
      <c r="BI66" s="224"/>
      <c r="BJ66" s="224"/>
      <c r="BK66" s="224"/>
      <c r="BL66" s="224"/>
      <c r="BM66" s="224"/>
      <c r="BN66" s="224"/>
      <c r="BO66" s="225"/>
      <c r="BP66" s="225"/>
      <c r="BQ66" s="225"/>
      <c r="BR66" s="225"/>
      <c r="BS66" s="225"/>
      <c r="BT66" s="225"/>
      <c r="BU66" s="225"/>
      <c r="BV66" s="225"/>
      <c r="BW66" s="225"/>
      <c r="BX66" s="225"/>
      <c r="BY66" s="226"/>
      <c r="BZ66" s="226"/>
      <c r="CA66" s="226"/>
      <c r="CB66" s="226"/>
      <c r="CC66" s="226"/>
      <c r="CD66" s="226"/>
      <c r="CE66" s="226"/>
      <c r="CF66" s="226"/>
      <c r="CG66" s="226"/>
      <c r="CH66" s="226"/>
      <c r="CI66" s="226"/>
      <c r="CJ66" s="226"/>
      <c r="CK66" s="226"/>
      <c r="CL66" s="227"/>
      <c r="CM66" s="227"/>
      <c r="CN66" s="227"/>
      <c r="CO66" s="227"/>
      <c r="CP66" s="227"/>
      <c r="CQ66" s="227"/>
      <c r="CR66" s="227"/>
      <c r="CS66" s="227"/>
      <c r="CT66" s="227"/>
      <c r="CU66" s="227"/>
      <c r="CV66" s="227"/>
      <c r="CW66" s="227"/>
      <c r="CX66" s="220"/>
      <c r="CY66" s="220"/>
      <c r="CZ66" s="220"/>
      <c r="DA66" s="228"/>
      <c r="DB66" s="228"/>
      <c r="DC66" s="228"/>
      <c r="DD66" s="228"/>
      <c r="DE66" s="228"/>
      <c r="DF66" s="228"/>
      <c r="DG66" s="228"/>
      <c r="DH66" s="228"/>
      <c r="DI66" s="228"/>
      <c r="DJ66" s="228"/>
      <c r="DK66" s="830"/>
      <c r="DL66" s="830"/>
      <c r="DM66" s="830"/>
      <c r="DN66" s="830"/>
      <c r="DO66" s="830"/>
      <c r="DP66" s="830"/>
      <c r="DQ66" s="1274"/>
      <c r="DR66" s="1274"/>
      <c r="DS66" s="1337"/>
    </row>
    <row r="67" spans="1:123" s="1166" customFormat="1" ht="11.1" customHeight="1" x14ac:dyDescent="0.2">
      <c r="A67" s="886" t="str">
        <f t="array" ref="A67">IF((G67&gt;=1),MAX(IF(AA67:DS67=1,$AA$2:$DS$2)),"-")</f>
        <v>-</v>
      </c>
      <c r="B67" s="177" t="s">
        <v>66</v>
      </c>
      <c r="C67" s="945">
        <f t="shared" si="3"/>
        <v>2</v>
      </c>
      <c r="D67" s="944">
        <f t="shared" si="4"/>
        <v>2.0833333333333332E-2</v>
      </c>
      <c r="E67" s="893">
        <f t="array" ref="E67">IF((C67&gt;=1),MIN(IF(AA67:DS67&gt;=1,$AA$3:$DS$3)),"-")</f>
        <v>40082</v>
      </c>
      <c r="F67" s="890">
        <f t="array" ref="F67">IF((C67&gt;=1),MAX(IF(AA67:DS67&gt;=1,$AA$3:$DS$3)),"-")</f>
        <v>40138</v>
      </c>
      <c r="G67" s="939">
        <f t="shared" si="5"/>
        <v>0</v>
      </c>
      <c r="H67" s="943">
        <f t="shared" si="6"/>
        <v>0</v>
      </c>
      <c r="I67" s="859" t="str">
        <f t="array" ref="I67">IF((G67&gt;=1),MAX(IF(AA67:DS67=1,$AA$3:$DS$3)),"-")</f>
        <v>-</v>
      </c>
      <c r="J67" s="868" t="str">
        <f t="shared" ca="1" si="7"/>
        <v>-</v>
      </c>
      <c r="K67" s="868" t="str">
        <f t="shared" ca="1" si="8"/>
        <v>-</v>
      </c>
      <c r="L67" s="942">
        <f t="shared" si="9"/>
        <v>0</v>
      </c>
      <c r="M67" s="941">
        <f t="shared" si="10"/>
        <v>0</v>
      </c>
      <c r="N67" s="280">
        <f t="shared" si="11"/>
        <v>0</v>
      </c>
      <c r="O67" s="940">
        <f t="shared" si="12"/>
        <v>0</v>
      </c>
      <c r="P67" s="939">
        <f t="shared" si="13"/>
        <v>0</v>
      </c>
      <c r="Q67" s="938">
        <f t="shared" si="14"/>
        <v>0</v>
      </c>
      <c r="R67" s="825">
        <f t="shared" si="15"/>
        <v>0</v>
      </c>
      <c r="S67" s="281">
        <f t="shared" si="16"/>
        <v>0</v>
      </c>
      <c r="T67" s="826">
        <f t="shared" si="17"/>
        <v>0</v>
      </c>
      <c r="U67" s="282">
        <f t="shared" si="18"/>
        <v>0</v>
      </c>
      <c r="V67" s="283">
        <f t="array" ref="V67">SUM(1*(AA$5:DS$5=AA67:DS67))-1</f>
        <v>0</v>
      </c>
      <c r="W67" s="284">
        <f t="shared" si="19"/>
        <v>0</v>
      </c>
      <c r="X67" s="873">
        <f t="shared" si="20"/>
        <v>7</v>
      </c>
      <c r="Y67" s="873">
        <f t="shared" si="21"/>
        <v>11</v>
      </c>
      <c r="Z67" s="881">
        <f t="shared" si="22"/>
        <v>0.63636363636363635</v>
      </c>
      <c r="AA67" s="218"/>
      <c r="AB67" s="219"/>
      <c r="AC67" s="219"/>
      <c r="AD67" s="230"/>
      <c r="AE67" s="230"/>
      <c r="AF67" s="230"/>
      <c r="AG67" s="230"/>
      <c r="AH67" s="230"/>
      <c r="AI67" s="230"/>
      <c r="AJ67" s="230"/>
      <c r="AK67" s="230"/>
      <c r="AL67" s="221"/>
      <c r="AM67" s="221"/>
      <c r="AN67" s="221"/>
      <c r="AO67" s="221"/>
      <c r="AP67" s="221"/>
      <c r="AQ67" s="221"/>
      <c r="AR67" s="221"/>
      <c r="AS67" s="222"/>
      <c r="AT67" s="223"/>
      <c r="AU67" s="223">
        <v>7</v>
      </c>
      <c r="AV67" s="223">
        <v>7</v>
      </c>
      <c r="AW67" s="223"/>
      <c r="AX67" s="223"/>
      <c r="AY67" s="223"/>
      <c r="AZ67" s="223"/>
      <c r="BA67" s="223"/>
      <c r="BB67" s="223"/>
      <c r="BC67" s="223"/>
      <c r="BD67" s="224"/>
      <c r="BE67" s="224"/>
      <c r="BF67" s="224"/>
      <c r="BG67" s="224"/>
      <c r="BH67" s="224"/>
      <c r="BI67" s="224"/>
      <c r="BJ67" s="224"/>
      <c r="BK67" s="224"/>
      <c r="BL67" s="224"/>
      <c r="BM67" s="224"/>
      <c r="BN67" s="224"/>
      <c r="BO67" s="225"/>
      <c r="BP67" s="225"/>
      <c r="BQ67" s="225"/>
      <c r="BR67" s="225"/>
      <c r="BS67" s="225"/>
      <c r="BT67" s="225"/>
      <c r="BU67" s="225"/>
      <c r="BV67" s="225"/>
      <c r="BW67" s="225"/>
      <c r="BX67" s="225"/>
      <c r="BY67" s="226"/>
      <c r="BZ67" s="226"/>
      <c r="CA67" s="226"/>
      <c r="CB67" s="226"/>
      <c r="CC67" s="226"/>
      <c r="CD67" s="226"/>
      <c r="CE67" s="226"/>
      <c r="CF67" s="226"/>
      <c r="CG67" s="226"/>
      <c r="CH67" s="226"/>
      <c r="CI67" s="226"/>
      <c r="CJ67" s="226"/>
      <c r="CK67" s="226"/>
      <c r="CL67" s="227"/>
      <c r="CM67" s="227"/>
      <c r="CN67" s="227"/>
      <c r="CO67" s="227"/>
      <c r="CP67" s="227"/>
      <c r="CQ67" s="227"/>
      <c r="CR67" s="227"/>
      <c r="CS67" s="227"/>
      <c r="CT67" s="227"/>
      <c r="CU67" s="227"/>
      <c r="CV67" s="227"/>
      <c r="CW67" s="227"/>
      <c r="CX67" s="220"/>
      <c r="CY67" s="220"/>
      <c r="CZ67" s="220"/>
      <c r="DA67" s="228"/>
      <c r="DB67" s="228"/>
      <c r="DC67" s="228"/>
      <c r="DD67" s="228"/>
      <c r="DE67" s="228"/>
      <c r="DF67" s="228"/>
      <c r="DG67" s="228"/>
      <c r="DH67" s="228"/>
      <c r="DI67" s="228"/>
      <c r="DJ67" s="228"/>
      <c r="DK67" s="830"/>
      <c r="DL67" s="830"/>
      <c r="DM67" s="830"/>
      <c r="DN67" s="830"/>
      <c r="DO67" s="830"/>
      <c r="DP67" s="830"/>
      <c r="DQ67" s="1274"/>
      <c r="DR67" s="1274"/>
      <c r="DS67" s="1337"/>
    </row>
    <row r="68" spans="1:123" s="1166" customFormat="1" ht="11.1" customHeight="1" x14ac:dyDescent="0.2">
      <c r="A68" s="886" t="str">
        <f t="array" ref="A68">IF((G68&gt;=1),MAX(IF(AA68:DS68=1,$AA$2:$DS$2)),"-")</f>
        <v>-</v>
      </c>
      <c r="B68" s="177" t="s">
        <v>7</v>
      </c>
      <c r="C68" s="945">
        <f t="shared" si="3"/>
        <v>10</v>
      </c>
      <c r="D68" s="944">
        <f t="shared" si="4"/>
        <v>0.10416666666666667</v>
      </c>
      <c r="E68" s="893">
        <f t="array" ref="E68">IF((C68&gt;=1),MIN(IF(AA68:DS68&gt;=1,$AA$3:$DS$3)),"-")</f>
        <v>39354</v>
      </c>
      <c r="F68" s="890">
        <f t="array" ref="F68">IF((C68&gt;=1),MAX(IF(AA68:DS68&gt;=1,$AA$3:$DS$3)),"-")</f>
        <v>39879</v>
      </c>
      <c r="G68" s="939">
        <f t="shared" si="5"/>
        <v>0</v>
      </c>
      <c r="H68" s="943">
        <f t="shared" si="6"/>
        <v>0</v>
      </c>
      <c r="I68" s="859" t="str">
        <f t="array" ref="I68">IF((G68&gt;=1),MAX(IF(AA68:DS68=1,$AA$3:$DS$3)),"-")</f>
        <v>-</v>
      </c>
      <c r="J68" s="868" t="str">
        <f t="shared" ca="1" si="7"/>
        <v>-</v>
      </c>
      <c r="K68" s="868" t="str">
        <f t="shared" ca="1" si="8"/>
        <v>-</v>
      </c>
      <c r="L68" s="942">
        <f t="shared" si="9"/>
        <v>2</v>
      </c>
      <c r="M68" s="941">
        <f t="shared" si="10"/>
        <v>0.2</v>
      </c>
      <c r="N68" s="280">
        <f t="shared" si="11"/>
        <v>0</v>
      </c>
      <c r="O68" s="940">
        <f t="shared" si="12"/>
        <v>0</v>
      </c>
      <c r="P68" s="939">
        <f t="shared" si="13"/>
        <v>2</v>
      </c>
      <c r="Q68" s="938">
        <f t="shared" si="14"/>
        <v>0.2</v>
      </c>
      <c r="R68" s="825">
        <f t="shared" si="15"/>
        <v>2</v>
      </c>
      <c r="S68" s="281">
        <f t="shared" si="16"/>
        <v>0.2</v>
      </c>
      <c r="T68" s="826">
        <f t="shared" si="17"/>
        <v>3</v>
      </c>
      <c r="U68" s="282">
        <f t="shared" si="18"/>
        <v>0.3</v>
      </c>
      <c r="V68" s="283">
        <f t="array" ref="V68">SUM(1*(AA$5:DS$5=AA68:DS68))-1</f>
        <v>0</v>
      </c>
      <c r="W68" s="284">
        <f t="shared" si="19"/>
        <v>0</v>
      </c>
      <c r="X68" s="873">
        <f t="shared" si="20"/>
        <v>7.5</v>
      </c>
      <c r="Y68" s="873">
        <f t="shared" si="21"/>
        <v>12.5</v>
      </c>
      <c r="Z68" s="881">
        <f t="shared" si="22"/>
        <v>0.6</v>
      </c>
      <c r="AA68" s="218"/>
      <c r="AB68" s="219"/>
      <c r="AC68" s="219"/>
      <c r="AD68" s="220">
        <v>2</v>
      </c>
      <c r="AE68" s="220">
        <v>2</v>
      </c>
      <c r="AF68" s="220">
        <v>7</v>
      </c>
      <c r="AG68" s="220">
        <v>12</v>
      </c>
      <c r="AH68" s="220">
        <v>10</v>
      </c>
      <c r="AI68" s="220">
        <v>13</v>
      </c>
      <c r="AJ68" s="220"/>
      <c r="AK68" s="220">
        <v>5</v>
      </c>
      <c r="AL68" s="222">
        <v>10</v>
      </c>
      <c r="AM68" s="222"/>
      <c r="AN68" s="222">
        <v>8</v>
      </c>
      <c r="AO68" s="222"/>
      <c r="AP68" s="222">
        <v>6</v>
      </c>
      <c r="AQ68" s="222"/>
      <c r="AR68" s="222"/>
      <c r="AS68" s="222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4"/>
      <c r="BE68" s="224"/>
      <c r="BF68" s="224"/>
      <c r="BG68" s="224"/>
      <c r="BH68" s="224"/>
      <c r="BI68" s="224"/>
      <c r="BJ68" s="224"/>
      <c r="BK68" s="224"/>
      <c r="BL68" s="224"/>
      <c r="BM68" s="224"/>
      <c r="BN68" s="224"/>
      <c r="BO68" s="225"/>
      <c r="BP68" s="225"/>
      <c r="BQ68" s="225"/>
      <c r="BR68" s="225"/>
      <c r="BS68" s="225"/>
      <c r="BT68" s="225"/>
      <c r="BU68" s="225"/>
      <c r="BV68" s="225"/>
      <c r="BW68" s="225"/>
      <c r="BX68" s="225"/>
      <c r="BY68" s="226"/>
      <c r="BZ68" s="226"/>
      <c r="CA68" s="226"/>
      <c r="CB68" s="226"/>
      <c r="CC68" s="226"/>
      <c r="CD68" s="226"/>
      <c r="CE68" s="226"/>
      <c r="CF68" s="226"/>
      <c r="CG68" s="226"/>
      <c r="CH68" s="226"/>
      <c r="CI68" s="226"/>
      <c r="CJ68" s="226"/>
      <c r="CK68" s="226"/>
      <c r="CL68" s="227"/>
      <c r="CM68" s="227"/>
      <c r="CN68" s="227"/>
      <c r="CO68" s="227"/>
      <c r="CP68" s="227"/>
      <c r="CQ68" s="227"/>
      <c r="CR68" s="227"/>
      <c r="CS68" s="227"/>
      <c r="CT68" s="227"/>
      <c r="CU68" s="227"/>
      <c r="CV68" s="227"/>
      <c r="CW68" s="227"/>
      <c r="CX68" s="220"/>
      <c r="CY68" s="220"/>
      <c r="CZ68" s="220"/>
      <c r="DA68" s="228"/>
      <c r="DB68" s="228"/>
      <c r="DC68" s="228"/>
      <c r="DD68" s="228"/>
      <c r="DE68" s="228"/>
      <c r="DF68" s="228"/>
      <c r="DG68" s="228"/>
      <c r="DH68" s="228"/>
      <c r="DI68" s="228"/>
      <c r="DJ68" s="228"/>
      <c r="DK68" s="830"/>
      <c r="DL68" s="830"/>
      <c r="DM68" s="830"/>
      <c r="DN68" s="830"/>
      <c r="DO68" s="830"/>
      <c r="DP68" s="830"/>
      <c r="DQ68" s="1274"/>
      <c r="DR68" s="1274"/>
      <c r="DS68" s="1337"/>
    </row>
    <row r="69" spans="1:123" s="1166" customFormat="1" ht="11.1" customHeight="1" x14ac:dyDescent="0.2">
      <c r="A69" s="886" t="str">
        <f t="array" ref="A69">IF((G69&gt;=1),MAX(IF(AA69:DS69=1,$AA$2:$DS$2)),"-")</f>
        <v>-</v>
      </c>
      <c r="B69" s="177" t="s">
        <v>41</v>
      </c>
      <c r="C69" s="945">
        <f t="shared" si="3"/>
        <v>6</v>
      </c>
      <c r="D69" s="944">
        <f t="shared" si="4"/>
        <v>6.25E-2</v>
      </c>
      <c r="E69" s="893">
        <f t="array" ref="E69">IF((C69&gt;=1),MIN(IF(AA69:DS69&gt;=1,$AA$3:$DS$3)),"-")</f>
        <v>39718</v>
      </c>
      <c r="F69" s="890">
        <f t="array" ref="F69">IF((C69&gt;=1),MAX(IF(AA69:DS69&gt;=1,$AA$3:$DS$3)),"-")</f>
        <v>40879</v>
      </c>
      <c r="G69" s="939">
        <f t="shared" si="5"/>
        <v>0</v>
      </c>
      <c r="H69" s="943">
        <f t="shared" si="6"/>
        <v>0</v>
      </c>
      <c r="I69" s="859" t="str">
        <f t="array" ref="I69">IF((G69&gt;=1),MAX(IF(AA69:DS69=1,$AA$3:$DS$3)),"-")</f>
        <v>-</v>
      </c>
      <c r="J69" s="868" t="str">
        <f t="shared" ca="1" si="7"/>
        <v>-</v>
      </c>
      <c r="K69" s="868" t="str">
        <f t="shared" ca="1" si="8"/>
        <v>-</v>
      </c>
      <c r="L69" s="942">
        <f t="shared" si="9"/>
        <v>0</v>
      </c>
      <c r="M69" s="941">
        <f t="shared" si="10"/>
        <v>0</v>
      </c>
      <c r="N69" s="280">
        <f t="shared" si="11"/>
        <v>1</v>
      </c>
      <c r="O69" s="940">
        <f t="shared" si="12"/>
        <v>0.16666666666666666</v>
      </c>
      <c r="P69" s="939">
        <f t="shared" si="13"/>
        <v>1</v>
      </c>
      <c r="Q69" s="938">
        <f t="shared" si="14"/>
        <v>0.16666666666666666</v>
      </c>
      <c r="R69" s="825">
        <f t="shared" si="15"/>
        <v>1</v>
      </c>
      <c r="S69" s="281">
        <f t="shared" si="16"/>
        <v>0.16666666666666666</v>
      </c>
      <c r="T69" s="826">
        <f t="shared" si="17"/>
        <v>2</v>
      </c>
      <c r="U69" s="282">
        <f t="shared" si="18"/>
        <v>0.33333333333333331</v>
      </c>
      <c r="V69" s="283">
        <f t="array" ref="V69">SUM(1*(AA$5:DS$5=AA69:DS69))-1</f>
        <v>0</v>
      </c>
      <c r="W69" s="284">
        <f t="shared" si="19"/>
        <v>0</v>
      </c>
      <c r="X69" s="873">
        <f t="shared" si="20"/>
        <v>6.333333333333333</v>
      </c>
      <c r="Y69" s="873">
        <f t="shared" si="21"/>
        <v>11</v>
      </c>
      <c r="Z69" s="881">
        <f t="shared" si="22"/>
        <v>0.57575757575757569</v>
      </c>
      <c r="AA69" s="218"/>
      <c r="AB69" s="219"/>
      <c r="AC69" s="219"/>
      <c r="AD69" s="230"/>
      <c r="AE69" s="230"/>
      <c r="AF69" s="230"/>
      <c r="AG69" s="230"/>
      <c r="AH69" s="230"/>
      <c r="AI69" s="230"/>
      <c r="AJ69" s="230"/>
      <c r="AK69" s="230"/>
      <c r="AL69" s="222">
        <v>7</v>
      </c>
      <c r="AM69" s="222"/>
      <c r="AN69" s="222"/>
      <c r="AO69" s="222"/>
      <c r="AP69" s="222"/>
      <c r="AQ69" s="222"/>
      <c r="AR69" s="222"/>
      <c r="AS69" s="222"/>
      <c r="AT69" s="223"/>
      <c r="AU69" s="223"/>
      <c r="AV69" s="223"/>
      <c r="AW69" s="223"/>
      <c r="AX69" s="223"/>
      <c r="AY69" s="223"/>
      <c r="AZ69" s="223"/>
      <c r="BA69" s="223"/>
      <c r="BB69" s="223"/>
      <c r="BC69" s="223"/>
      <c r="BD69" s="224"/>
      <c r="BE69" s="224"/>
      <c r="BF69" s="224"/>
      <c r="BG69" s="224">
        <v>8</v>
      </c>
      <c r="BH69" s="224">
        <v>4</v>
      </c>
      <c r="BI69" s="224"/>
      <c r="BJ69" s="224"/>
      <c r="BK69" s="224">
        <v>3</v>
      </c>
      <c r="BL69" s="224"/>
      <c r="BM69" s="224"/>
      <c r="BN69" s="224"/>
      <c r="BO69" s="225"/>
      <c r="BP69" s="225">
        <v>7</v>
      </c>
      <c r="BQ69" s="225"/>
      <c r="BR69" s="225">
        <v>9</v>
      </c>
      <c r="BS69" s="225"/>
      <c r="BT69" s="225"/>
      <c r="BU69" s="225"/>
      <c r="BV69" s="225"/>
      <c r="BW69" s="225"/>
      <c r="BX69" s="225"/>
      <c r="BY69" s="226"/>
      <c r="BZ69" s="226"/>
      <c r="CA69" s="226"/>
      <c r="CB69" s="226"/>
      <c r="CC69" s="226"/>
      <c r="CD69" s="226"/>
      <c r="CE69" s="226"/>
      <c r="CF69" s="226"/>
      <c r="CG69" s="226"/>
      <c r="CH69" s="226"/>
      <c r="CI69" s="226"/>
      <c r="CJ69" s="226"/>
      <c r="CK69" s="226"/>
      <c r="CL69" s="227"/>
      <c r="CM69" s="227"/>
      <c r="CN69" s="227"/>
      <c r="CO69" s="227"/>
      <c r="CP69" s="227"/>
      <c r="CQ69" s="227"/>
      <c r="CR69" s="227"/>
      <c r="CS69" s="227"/>
      <c r="CT69" s="227"/>
      <c r="CU69" s="227"/>
      <c r="CV69" s="227"/>
      <c r="CW69" s="227"/>
      <c r="CX69" s="220"/>
      <c r="CY69" s="220"/>
      <c r="CZ69" s="220"/>
      <c r="DA69" s="228"/>
      <c r="DB69" s="228"/>
      <c r="DC69" s="228"/>
      <c r="DD69" s="228"/>
      <c r="DE69" s="228"/>
      <c r="DF69" s="228"/>
      <c r="DG69" s="228"/>
      <c r="DH69" s="228"/>
      <c r="DI69" s="228"/>
      <c r="DJ69" s="228"/>
      <c r="DK69" s="830"/>
      <c r="DL69" s="830"/>
      <c r="DM69" s="830"/>
      <c r="DN69" s="830"/>
      <c r="DO69" s="830"/>
      <c r="DP69" s="830"/>
      <c r="DQ69" s="1274"/>
      <c r="DR69" s="1274"/>
      <c r="DS69" s="1337"/>
    </row>
    <row r="70" spans="1:123" s="1166" customFormat="1" ht="11.1" customHeight="1" x14ac:dyDescent="0.2">
      <c r="A70" s="886">
        <f t="array" ref="A70">IF((G70&gt;=1),MAX(IF(AA70:DS70=1,$AA$2:$DS$2)),"-")</f>
        <v>26</v>
      </c>
      <c r="B70" s="182" t="s">
        <v>161</v>
      </c>
      <c r="C70" s="945">
        <f t="shared" si="3"/>
        <v>3</v>
      </c>
      <c r="D70" s="944">
        <f t="shared" si="4"/>
        <v>3.125E-2</v>
      </c>
      <c r="E70" s="893">
        <f t="array" ref="E70">IF((C70&gt;=1),MIN(IF(AA70:DS70&gt;=1,$AA$3:$DS$3)),"-")</f>
        <v>40222</v>
      </c>
      <c r="F70" s="890">
        <f t="array" ref="F70">IF((C70&gt;=1),MAX(IF(AA70:DS70&gt;=1,$AA$3:$DS$3)),"-")</f>
        <v>41040</v>
      </c>
      <c r="G70" s="939">
        <f t="shared" si="5"/>
        <v>1</v>
      </c>
      <c r="H70" s="943">
        <f t="shared" si="6"/>
        <v>0.33333333333333331</v>
      </c>
      <c r="I70" s="859">
        <f t="array" ref="I70">IF((G70&gt;=1),MAX(IF(AA70:DS70=1,$AA$3:$DS$3)),"-")</f>
        <v>40222</v>
      </c>
      <c r="J70" s="868">
        <f t="shared" ca="1" si="7"/>
        <v>2</v>
      </c>
      <c r="K70" s="868">
        <f t="shared" ca="1" si="8"/>
        <v>70</v>
      </c>
      <c r="L70" s="942">
        <f t="shared" si="9"/>
        <v>0</v>
      </c>
      <c r="M70" s="941">
        <f t="shared" si="10"/>
        <v>0</v>
      </c>
      <c r="N70" s="280">
        <f t="shared" si="11"/>
        <v>0</v>
      </c>
      <c r="O70" s="940">
        <f t="shared" si="12"/>
        <v>0</v>
      </c>
      <c r="P70" s="939">
        <f t="shared" si="13"/>
        <v>1</v>
      </c>
      <c r="Q70" s="938">
        <f t="shared" si="14"/>
        <v>0.33333333333333331</v>
      </c>
      <c r="R70" s="825">
        <f t="shared" si="15"/>
        <v>1</v>
      </c>
      <c r="S70" s="281">
        <f t="shared" si="16"/>
        <v>0.33333333333333331</v>
      </c>
      <c r="T70" s="826">
        <f t="shared" si="17"/>
        <v>2</v>
      </c>
      <c r="U70" s="282">
        <f t="shared" si="18"/>
        <v>0.66666666666666663</v>
      </c>
      <c r="V70" s="283">
        <f t="array" ref="V70">SUM(1*(AA$5:DS$5=AA70:DS70))-1</f>
        <v>1</v>
      </c>
      <c r="W70" s="284">
        <f t="shared" si="19"/>
        <v>0.33333333333333331</v>
      </c>
      <c r="X70" s="873">
        <f t="shared" si="20"/>
        <v>7.333333333333333</v>
      </c>
      <c r="Y70" s="873">
        <f t="shared" si="21"/>
        <v>12.333333333333334</v>
      </c>
      <c r="Z70" s="881">
        <f t="shared" si="22"/>
        <v>0.59459459459459452</v>
      </c>
      <c r="AA70" s="218"/>
      <c r="AB70" s="219"/>
      <c r="AC70" s="219"/>
      <c r="AD70" s="230"/>
      <c r="AE70" s="230"/>
      <c r="AF70" s="230"/>
      <c r="AG70" s="230"/>
      <c r="AH70" s="230"/>
      <c r="AI70" s="230"/>
      <c r="AJ70" s="230"/>
      <c r="AK70" s="230"/>
      <c r="AL70" s="221"/>
      <c r="AM70" s="221"/>
      <c r="AN70" s="221"/>
      <c r="AO70" s="221"/>
      <c r="AP70" s="221"/>
      <c r="AQ70" s="221"/>
      <c r="AR70" s="221"/>
      <c r="AS70" s="222"/>
      <c r="AT70" s="223"/>
      <c r="AU70" s="223"/>
      <c r="AV70" s="223"/>
      <c r="AW70" s="223"/>
      <c r="AX70" s="223"/>
      <c r="AY70" s="223"/>
      <c r="AZ70" s="223">
        <v>1</v>
      </c>
      <c r="BA70" s="223"/>
      <c r="BB70" s="223"/>
      <c r="BC70" s="223"/>
      <c r="BD70" s="224"/>
      <c r="BE70" s="224"/>
      <c r="BF70" s="224"/>
      <c r="BG70" s="224">
        <v>7</v>
      </c>
      <c r="BH70" s="224"/>
      <c r="BI70" s="224"/>
      <c r="BJ70" s="224"/>
      <c r="BK70" s="224"/>
      <c r="BL70" s="224"/>
      <c r="BM70" s="224"/>
      <c r="BN70" s="224"/>
      <c r="BO70" s="225"/>
      <c r="BP70" s="225"/>
      <c r="BQ70" s="225"/>
      <c r="BR70" s="225"/>
      <c r="BS70" s="225"/>
      <c r="BT70" s="225"/>
      <c r="BU70" s="225"/>
      <c r="BV70" s="225"/>
      <c r="BW70" s="225"/>
      <c r="BX70" s="225">
        <v>14</v>
      </c>
      <c r="BY70" s="226"/>
      <c r="BZ70" s="226"/>
      <c r="CA70" s="226"/>
      <c r="CB70" s="226"/>
      <c r="CC70" s="226"/>
      <c r="CD70" s="226"/>
      <c r="CE70" s="226"/>
      <c r="CF70" s="226"/>
      <c r="CG70" s="226"/>
      <c r="CH70" s="226"/>
      <c r="CI70" s="226"/>
      <c r="CJ70" s="226"/>
      <c r="CK70" s="226"/>
      <c r="CL70" s="227"/>
      <c r="CM70" s="227"/>
      <c r="CN70" s="227"/>
      <c r="CO70" s="227"/>
      <c r="CP70" s="227"/>
      <c r="CQ70" s="227"/>
      <c r="CR70" s="227"/>
      <c r="CS70" s="227"/>
      <c r="CT70" s="227"/>
      <c r="CU70" s="227"/>
      <c r="CV70" s="227"/>
      <c r="CW70" s="227"/>
      <c r="CX70" s="220"/>
      <c r="CY70" s="220"/>
      <c r="CZ70" s="220"/>
      <c r="DA70" s="228"/>
      <c r="DB70" s="228"/>
      <c r="DC70" s="228"/>
      <c r="DD70" s="228"/>
      <c r="DE70" s="228"/>
      <c r="DF70" s="228"/>
      <c r="DG70" s="228"/>
      <c r="DH70" s="228"/>
      <c r="DI70" s="228"/>
      <c r="DJ70" s="228"/>
      <c r="DK70" s="830"/>
      <c r="DL70" s="830"/>
      <c r="DM70" s="830"/>
      <c r="DN70" s="830"/>
      <c r="DO70" s="830"/>
      <c r="DP70" s="830"/>
      <c r="DQ70" s="1274"/>
      <c r="DR70" s="1274"/>
      <c r="DS70" s="1337"/>
    </row>
    <row r="71" spans="1:123" s="1166" customFormat="1" ht="11.1" customHeight="1" x14ac:dyDescent="0.2">
      <c r="A71" s="886" t="str">
        <f t="array" ref="A71">IF((G71&gt;=1),MAX(IF(AA71:DS71=1,$AA$2:$DS$2)),"-")</f>
        <v>-</v>
      </c>
      <c r="B71" s="177" t="s">
        <v>227</v>
      </c>
      <c r="C71" s="945">
        <f t="shared" ref="C71:C100" si="23">COUNTIF(AA71:DS71,"&gt;=0")</f>
        <v>19</v>
      </c>
      <c r="D71" s="944">
        <f t="shared" ref="D71:D100" si="24">C71/$C$5</f>
        <v>0.19791666666666666</v>
      </c>
      <c r="E71" s="893">
        <f t="array" ref="E71">IF((C71&gt;=1),MIN(IF(AA71:DS71&gt;=1,$AA$3:$DS$3)),"-")</f>
        <v>41558</v>
      </c>
      <c r="F71" s="890">
        <f t="array" ref="F71">IF((C71&gt;=1),MAX(IF(AA71:DS71&gt;=1,$AA$3:$DS$3)),"-")</f>
        <v>42367</v>
      </c>
      <c r="G71" s="939">
        <f t="shared" ref="G71:G100" si="25">COUNTIF(AA71:DS71,"=1")</f>
        <v>0</v>
      </c>
      <c r="H71" s="943">
        <f t="shared" ref="H71:H100" si="26">G71/C71</f>
        <v>0</v>
      </c>
      <c r="I71" s="859" t="str">
        <f t="array" ref="I71">IF((G71&gt;=1),MAX(IF(AA71:DS71=1,$AA$3:$DS$3)),"-")</f>
        <v>-</v>
      </c>
      <c r="J71" s="868" t="str">
        <f t="shared" ref="J71:J100" ca="1" si="27">IF(G71&gt;=1,COUNTIF(OFFSET(AA71,,A71,1,($DS$2-A71)),"&gt;1"),"-")</f>
        <v>-</v>
      </c>
      <c r="K71" s="868" t="str">
        <f t="shared" ref="K71:K100" ca="1" si="28">IF(G71&gt;=1,COUNTBLANK(OFFSET(AA71,,A71,1,($DS$2-A71)))+J71-1,"-")</f>
        <v>-</v>
      </c>
      <c r="L71" s="942">
        <f t="shared" ref="L71:L100" si="29">COUNTIF(AA71:DS71,"=2")</f>
        <v>1</v>
      </c>
      <c r="M71" s="941">
        <f t="shared" ref="M71:M100" si="30">L71/C71</f>
        <v>5.2631578947368418E-2</v>
      </c>
      <c r="N71" s="280">
        <f t="shared" ref="N71:N100" si="31">COUNTIF(AA71:DS71,"=3")</f>
        <v>1</v>
      </c>
      <c r="O71" s="940">
        <f t="shared" ref="O71:O100" si="32">N71/C71</f>
        <v>5.2631578947368418E-2</v>
      </c>
      <c r="P71" s="939">
        <f t="shared" ref="P71:P100" si="33">COUNTIF(AA71:DS71,"&lt;=3")</f>
        <v>2</v>
      </c>
      <c r="Q71" s="938">
        <f t="shared" ref="Q71:Q100" si="34">P71/C71</f>
        <v>0.10526315789473684</v>
      </c>
      <c r="R71" s="825">
        <f t="shared" ref="R71:R100" si="35">SUMPRODUCT((((AA$5:DS$5)/3)&gt;=(AA71:DS71))*1)-$C$5+C71-1</f>
        <v>4</v>
      </c>
      <c r="S71" s="281">
        <f t="shared" ref="S71:S100" si="36">R71/C71</f>
        <v>0.21052631578947367</v>
      </c>
      <c r="T71" s="826">
        <f t="shared" ref="T71:T100" si="37">SUMPRODUCT((((AA$5:DS$5)/2)&gt;=(AA71:DS71))*1)-$C$5+C71-1</f>
        <v>8</v>
      </c>
      <c r="U71" s="282">
        <f t="shared" ref="U71:U100" si="38">T71/C71</f>
        <v>0.42105263157894735</v>
      </c>
      <c r="V71" s="283">
        <f t="array" ref="V71">SUM(1*(AA$5:DS$5=AA71:DS71))-1</f>
        <v>1</v>
      </c>
      <c r="W71" s="284">
        <f t="shared" ref="W71:W100" si="39">V71/C71</f>
        <v>5.2631578947368418E-2</v>
      </c>
      <c r="X71" s="873">
        <f t="shared" ref="X71:X100" si="40">AVERAGE(AA71:DS71)</f>
        <v>8.3157894736842106</v>
      </c>
      <c r="Y71" s="873">
        <f t="shared" ref="Y71:Y100" si="41">AVERAGEIFS($AA$5:$DS$5,AA71:DS71,"&gt;0")</f>
        <v>15.263157894736842</v>
      </c>
      <c r="Z71" s="881">
        <f t="shared" ref="Z71:Z100" si="42">X71/Y71</f>
        <v>0.54482758620689653</v>
      </c>
      <c r="AA71" s="218"/>
      <c r="AB71" s="219"/>
      <c r="AC71" s="219"/>
      <c r="AD71" s="230"/>
      <c r="AE71" s="230"/>
      <c r="AF71" s="230"/>
      <c r="AG71" s="230"/>
      <c r="AH71" s="230"/>
      <c r="AI71" s="230"/>
      <c r="AJ71" s="230"/>
      <c r="AK71" s="230"/>
      <c r="AL71" s="221"/>
      <c r="AM71" s="221"/>
      <c r="AN71" s="221"/>
      <c r="AO71" s="221"/>
      <c r="AP71" s="221"/>
      <c r="AQ71" s="221"/>
      <c r="AR71" s="221"/>
      <c r="AS71" s="222"/>
      <c r="AT71" s="223"/>
      <c r="AU71" s="223"/>
      <c r="AV71" s="223"/>
      <c r="AW71" s="223"/>
      <c r="AX71" s="223"/>
      <c r="AY71" s="223"/>
      <c r="AZ71" s="223"/>
      <c r="BA71" s="223"/>
      <c r="BB71" s="223"/>
      <c r="BC71" s="223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5"/>
      <c r="BP71" s="225"/>
      <c r="BQ71" s="225"/>
      <c r="BR71" s="225"/>
      <c r="BS71" s="225"/>
      <c r="BT71" s="225"/>
      <c r="BU71" s="225"/>
      <c r="BV71" s="225"/>
      <c r="BW71" s="225"/>
      <c r="BX71" s="225"/>
      <c r="BY71" s="226"/>
      <c r="BZ71" s="226"/>
      <c r="CA71" s="226"/>
      <c r="CB71" s="226"/>
      <c r="CC71" s="226"/>
      <c r="CD71" s="226"/>
      <c r="CE71" s="226"/>
      <c r="CF71" s="226"/>
      <c r="CG71" s="226"/>
      <c r="CH71" s="226"/>
      <c r="CI71" s="226"/>
      <c r="CJ71" s="226"/>
      <c r="CK71" s="226"/>
      <c r="CL71" s="227"/>
      <c r="CM71" s="227"/>
      <c r="CN71" s="227">
        <v>11</v>
      </c>
      <c r="CO71" s="227"/>
      <c r="CP71" s="227"/>
      <c r="CQ71" s="227"/>
      <c r="CR71" s="227"/>
      <c r="CS71" s="227">
        <v>4</v>
      </c>
      <c r="CT71" s="227">
        <v>5</v>
      </c>
      <c r="CU71" s="227">
        <v>12</v>
      </c>
      <c r="CV71" s="227"/>
      <c r="CW71" s="227">
        <v>12</v>
      </c>
      <c r="CX71" s="220">
        <v>9</v>
      </c>
      <c r="CY71" s="220">
        <v>15</v>
      </c>
      <c r="CZ71" s="220">
        <v>15</v>
      </c>
      <c r="DA71" s="228"/>
      <c r="DB71" s="228"/>
      <c r="DC71" s="228"/>
      <c r="DD71" s="228"/>
      <c r="DE71" s="228">
        <v>9</v>
      </c>
      <c r="DF71" s="228">
        <v>6</v>
      </c>
      <c r="DG71" s="228">
        <v>4</v>
      </c>
      <c r="DH71" s="228">
        <v>6</v>
      </c>
      <c r="DI71" s="228">
        <v>2</v>
      </c>
      <c r="DJ71" s="228">
        <v>8</v>
      </c>
      <c r="DK71" s="830">
        <v>7</v>
      </c>
      <c r="DL71" s="830"/>
      <c r="DM71" s="830"/>
      <c r="DN71" s="830">
        <v>7</v>
      </c>
      <c r="DO71" s="830">
        <v>11</v>
      </c>
      <c r="DP71" s="830">
        <v>3</v>
      </c>
      <c r="DQ71" s="1274">
        <v>12</v>
      </c>
      <c r="DR71" s="1274"/>
      <c r="DS71" s="1337"/>
    </row>
    <row r="72" spans="1:123" s="1166" customFormat="1" ht="11.1" customHeight="1" x14ac:dyDescent="0.2">
      <c r="A72" s="886">
        <f t="array" ref="A72">IF((G72&gt;=1),MAX(IF(AA72:DS72=1,$AA$2:$DS$2)),"-")</f>
        <v>92</v>
      </c>
      <c r="B72" s="180" t="s">
        <v>249</v>
      </c>
      <c r="C72" s="945">
        <f t="shared" si="23"/>
        <v>14</v>
      </c>
      <c r="D72" s="944">
        <f t="shared" si="24"/>
        <v>0.14583333333333334</v>
      </c>
      <c r="E72" s="893">
        <f t="array" ref="E72">IF((C72&gt;=1),MIN(IF(AA72:DS72&gt;=1,$AA$3:$DS$3)),"-")</f>
        <v>41754</v>
      </c>
      <c r="F72" s="890">
        <f t="array" ref="F72">IF((C72&gt;=1),MAX(IF(AA72:DS72&gt;=1,$AA$3:$DS$3)),"-")</f>
        <v>42367</v>
      </c>
      <c r="G72" s="939">
        <f t="shared" si="25"/>
        <v>2</v>
      </c>
      <c r="H72" s="943">
        <f t="shared" si="26"/>
        <v>0.14285714285714285</v>
      </c>
      <c r="I72" s="859">
        <f t="array" ref="I72">IF((G72&gt;=1),MAX(IF(AA72:DS72=1,$AA$3:$DS$3)),"-")</f>
        <v>42307</v>
      </c>
      <c r="J72" s="868">
        <f t="shared" ca="1" si="27"/>
        <v>1</v>
      </c>
      <c r="K72" s="868">
        <f t="shared" ca="1" si="28"/>
        <v>4</v>
      </c>
      <c r="L72" s="942">
        <f t="shared" si="29"/>
        <v>0</v>
      </c>
      <c r="M72" s="941">
        <f t="shared" si="30"/>
        <v>0</v>
      </c>
      <c r="N72" s="280">
        <f t="shared" si="31"/>
        <v>1</v>
      </c>
      <c r="O72" s="940">
        <f t="shared" si="32"/>
        <v>7.1428571428571425E-2</v>
      </c>
      <c r="P72" s="939">
        <f t="shared" si="33"/>
        <v>3</v>
      </c>
      <c r="Q72" s="938">
        <f t="shared" si="34"/>
        <v>0.21428571428571427</v>
      </c>
      <c r="R72" s="825">
        <f t="shared" si="35"/>
        <v>6</v>
      </c>
      <c r="S72" s="281">
        <f t="shared" si="36"/>
        <v>0.42857142857142855</v>
      </c>
      <c r="T72" s="826">
        <f t="shared" si="37"/>
        <v>6</v>
      </c>
      <c r="U72" s="282">
        <f t="shared" si="38"/>
        <v>0.42857142857142855</v>
      </c>
      <c r="V72" s="283">
        <f t="array" ref="V72">SUM(1*(AA$5:DS$5=AA72:DS72))-1</f>
        <v>2</v>
      </c>
      <c r="W72" s="284">
        <f t="shared" si="39"/>
        <v>0.14285714285714285</v>
      </c>
      <c r="X72" s="873">
        <f t="shared" si="40"/>
        <v>8.5</v>
      </c>
      <c r="Y72" s="873">
        <f t="shared" si="41"/>
        <v>15.714285714285714</v>
      </c>
      <c r="Z72" s="881">
        <f t="shared" si="42"/>
        <v>0.54090909090909089</v>
      </c>
      <c r="AA72" s="218"/>
      <c r="AB72" s="219"/>
      <c r="AC72" s="219"/>
      <c r="AD72" s="230"/>
      <c r="AE72" s="230"/>
      <c r="AF72" s="230"/>
      <c r="AG72" s="230"/>
      <c r="AH72" s="230"/>
      <c r="AI72" s="230"/>
      <c r="AJ72" s="230"/>
      <c r="AK72" s="230"/>
      <c r="AL72" s="221"/>
      <c r="AM72" s="221"/>
      <c r="AN72" s="221"/>
      <c r="AO72" s="221"/>
      <c r="AP72" s="221"/>
      <c r="AQ72" s="221"/>
      <c r="AR72" s="221"/>
      <c r="AS72" s="222"/>
      <c r="AT72" s="223"/>
      <c r="AU72" s="223"/>
      <c r="AV72" s="223"/>
      <c r="AW72" s="223"/>
      <c r="AX72" s="223"/>
      <c r="AY72" s="223"/>
      <c r="AZ72" s="223"/>
      <c r="BA72" s="223"/>
      <c r="BB72" s="223"/>
      <c r="BC72" s="223"/>
      <c r="BD72" s="224"/>
      <c r="BE72" s="224"/>
      <c r="BF72" s="224"/>
      <c r="BG72" s="224"/>
      <c r="BH72" s="224"/>
      <c r="BI72" s="224"/>
      <c r="BJ72" s="224"/>
      <c r="BK72" s="224"/>
      <c r="BL72" s="224"/>
      <c r="BM72" s="224"/>
      <c r="BN72" s="224"/>
      <c r="BO72" s="225"/>
      <c r="BP72" s="225"/>
      <c r="BQ72" s="225"/>
      <c r="BR72" s="225"/>
      <c r="BS72" s="225"/>
      <c r="BT72" s="225"/>
      <c r="BU72" s="225"/>
      <c r="BV72" s="225"/>
      <c r="BW72" s="225"/>
      <c r="BX72" s="225"/>
      <c r="BY72" s="226"/>
      <c r="BZ72" s="226"/>
      <c r="CA72" s="226"/>
      <c r="CB72" s="226"/>
      <c r="CC72" s="226"/>
      <c r="CD72" s="226"/>
      <c r="CE72" s="226"/>
      <c r="CF72" s="226"/>
      <c r="CG72" s="226"/>
      <c r="CH72" s="226"/>
      <c r="CI72" s="226"/>
      <c r="CJ72" s="226"/>
      <c r="CK72" s="226"/>
      <c r="CL72" s="227"/>
      <c r="CM72" s="227"/>
      <c r="CN72" s="227"/>
      <c r="CO72" s="227"/>
      <c r="CP72" s="227"/>
      <c r="CQ72" s="227"/>
      <c r="CR72" s="227"/>
      <c r="CS72" s="227"/>
      <c r="CT72" s="227"/>
      <c r="CU72" s="227">
        <v>1</v>
      </c>
      <c r="CV72" s="227">
        <v>9</v>
      </c>
      <c r="CW72" s="227">
        <v>13</v>
      </c>
      <c r="CX72" s="220">
        <v>4</v>
      </c>
      <c r="CY72" s="220"/>
      <c r="CZ72" s="220">
        <v>14</v>
      </c>
      <c r="DA72" s="228">
        <v>5</v>
      </c>
      <c r="DB72" s="228">
        <v>3</v>
      </c>
      <c r="DC72" s="228">
        <v>10</v>
      </c>
      <c r="DD72" s="228">
        <v>10</v>
      </c>
      <c r="DE72" s="228"/>
      <c r="DF72" s="228">
        <v>13</v>
      </c>
      <c r="DG72" s="228">
        <v>16</v>
      </c>
      <c r="DH72" s="228"/>
      <c r="DI72" s="228"/>
      <c r="DJ72" s="228">
        <v>15</v>
      </c>
      <c r="DK72" s="830"/>
      <c r="DL72" s="830"/>
      <c r="DM72" s="830"/>
      <c r="DN72" s="830">
        <v>1</v>
      </c>
      <c r="DO72" s="830"/>
      <c r="DP72" s="830"/>
      <c r="DQ72" s="1274">
        <v>5</v>
      </c>
      <c r="DR72" s="1274"/>
      <c r="DS72" s="1337"/>
    </row>
    <row r="73" spans="1:123" s="1166" customFormat="1" ht="11.1" customHeight="1" x14ac:dyDescent="0.2">
      <c r="A73" s="886" t="str">
        <f t="array" ref="A73">IF((G73&gt;=1),MAX(IF(AA73:DS73=1,$AA$2:$DS$2)),"-")</f>
        <v>-</v>
      </c>
      <c r="B73" s="177" t="s">
        <v>311</v>
      </c>
      <c r="C73" s="945">
        <f t="shared" si="23"/>
        <v>1</v>
      </c>
      <c r="D73" s="944">
        <f t="shared" si="24"/>
        <v>1.0416666666666666E-2</v>
      </c>
      <c r="E73" s="893">
        <f t="array" ref="E73">IF((C73&gt;=1),MIN(IF(AA73:DS73&gt;=1,$AA$3:$DS$3)),"-")</f>
        <v>41996</v>
      </c>
      <c r="F73" s="890">
        <f t="array" ref="F73">IF((C73&gt;=1),MAX(IF(AA73:DS73&gt;=1,$AA$3:$DS$3)),"-")</f>
        <v>41996</v>
      </c>
      <c r="G73" s="939">
        <f t="shared" si="25"/>
        <v>0</v>
      </c>
      <c r="H73" s="943">
        <f t="shared" si="26"/>
        <v>0</v>
      </c>
      <c r="I73" s="859" t="str">
        <f t="array" ref="I73">IF((G73&gt;=1),MAX(IF(AA73:DS73=1,$AA$3:$DS$3)),"-")</f>
        <v>-</v>
      </c>
      <c r="J73" s="868" t="str">
        <f t="shared" ca="1" si="27"/>
        <v>-</v>
      </c>
      <c r="K73" s="868" t="str">
        <f t="shared" ca="1" si="28"/>
        <v>-</v>
      </c>
      <c r="L73" s="942">
        <f t="shared" si="29"/>
        <v>0</v>
      </c>
      <c r="M73" s="941">
        <f t="shared" si="30"/>
        <v>0</v>
      </c>
      <c r="N73" s="280">
        <f t="shared" si="31"/>
        <v>0</v>
      </c>
      <c r="O73" s="940">
        <f t="shared" si="32"/>
        <v>0</v>
      </c>
      <c r="P73" s="939">
        <f t="shared" si="33"/>
        <v>0</v>
      </c>
      <c r="Q73" s="938">
        <f t="shared" si="34"/>
        <v>0</v>
      </c>
      <c r="R73" s="825">
        <f t="shared" si="35"/>
        <v>0</v>
      </c>
      <c r="S73" s="281">
        <f t="shared" si="36"/>
        <v>0</v>
      </c>
      <c r="T73" s="826">
        <f t="shared" si="37"/>
        <v>0</v>
      </c>
      <c r="U73" s="282">
        <f t="shared" si="38"/>
        <v>0</v>
      </c>
      <c r="V73" s="283">
        <f t="array" ref="V73">SUM(1*(AA$5:DS$5=AA73:DS73))-1</f>
        <v>0</v>
      </c>
      <c r="W73" s="284">
        <f t="shared" si="39"/>
        <v>0</v>
      </c>
      <c r="X73" s="873">
        <f t="shared" si="40"/>
        <v>15</v>
      </c>
      <c r="Y73" s="873">
        <f t="shared" si="41"/>
        <v>17</v>
      </c>
      <c r="Z73" s="881">
        <f t="shared" si="42"/>
        <v>0.88235294117647056</v>
      </c>
      <c r="AA73" s="218"/>
      <c r="AB73" s="219"/>
      <c r="AC73" s="219"/>
      <c r="AD73" s="230"/>
      <c r="AE73" s="230"/>
      <c r="AF73" s="230"/>
      <c r="AG73" s="230"/>
      <c r="AH73" s="230"/>
      <c r="AI73" s="230"/>
      <c r="AJ73" s="230"/>
      <c r="AK73" s="230"/>
      <c r="AL73" s="221"/>
      <c r="AM73" s="221"/>
      <c r="AN73" s="221"/>
      <c r="AO73" s="221"/>
      <c r="AP73" s="221"/>
      <c r="AQ73" s="221"/>
      <c r="AR73" s="221"/>
      <c r="AS73" s="222"/>
      <c r="AT73" s="223"/>
      <c r="AU73" s="223"/>
      <c r="AV73" s="223"/>
      <c r="AW73" s="223"/>
      <c r="AX73" s="223"/>
      <c r="AY73" s="223"/>
      <c r="AZ73" s="223"/>
      <c r="BA73" s="223"/>
      <c r="BB73" s="223"/>
      <c r="BC73" s="223"/>
      <c r="BD73" s="224"/>
      <c r="BE73" s="224"/>
      <c r="BF73" s="224"/>
      <c r="BG73" s="224"/>
      <c r="BH73" s="224"/>
      <c r="BI73" s="224"/>
      <c r="BJ73" s="224"/>
      <c r="BK73" s="224"/>
      <c r="BL73" s="224"/>
      <c r="BM73" s="224"/>
      <c r="BN73" s="224"/>
      <c r="BO73" s="225"/>
      <c r="BP73" s="225"/>
      <c r="BQ73" s="225"/>
      <c r="BR73" s="225"/>
      <c r="BS73" s="225"/>
      <c r="BT73" s="225"/>
      <c r="BU73" s="225"/>
      <c r="BV73" s="225"/>
      <c r="BW73" s="225"/>
      <c r="BX73" s="225"/>
      <c r="BY73" s="226"/>
      <c r="BZ73" s="226"/>
      <c r="CA73" s="226"/>
      <c r="CB73" s="226"/>
      <c r="CC73" s="226"/>
      <c r="CD73" s="226"/>
      <c r="CE73" s="226"/>
      <c r="CF73" s="226"/>
      <c r="CG73" s="226"/>
      <c r="CH73" s="226"/>
      <c r="CI73" s="226"/>
      <c r="CJ73" s="226"/>
      <c r="CK73" s="226"/>
      <c r="CL73" s="227"/>
      <c r="CM73" s="227"/>
      <c r="CN73" s="227"/>
      <c r="CO73" s="227"/>
      <c r="CP73" s="227"/>
      <c r="CQ73" s="227"/>
      <c r="CR73" s="227"/>
      <c r="CS73" s="227"/>
      <c r="CT73" s="227"/>
      <c r="CU73" s="227"/>
      <c r="CV73" s="227"/>
      <c r="CW73" s="227"/>
      <c r="CX73" s="220"/>
      <c r="CY73" s="220"/>
      <c r="CZ73" s="220"/>
      <c r="DA73" s="228"/>
      <c r="DB73" s="228"/>
      <c r="DC73" s="228">
        <v>15</v>
      </c>
      <c r="DD73" s="228"/>
      <c r="DE73" s="228"/>
      <c r="DF73" s="228"/>
      <c r="DG73" s="228"/>
      <c r="DH73" s="228"/>
      <c r="DI73" s="228"/>
      <c r="DJ73" s="228"/>
      <c r="DK73" s="830"/>
      <c r="DL73" s="830"/>
      <c r="DM73" s="830"/>
      <c r="DN73" s="830"/>
      <c r="DO73" s="830"/>
      <c r="DP73" s="830"/>
      <c r="DQ73" s="1274"/>
      <c r="DR73" s="1274"/>
      <c r="DS73" s="1337"/>
    </row>
    <row r="74" spans="1:123" s="1166" customFormat="1" ht="11.1" customHeight="1" x14ac:dyDescent="0.2">
      <c r="A74" s="886" t="str">
        <f t="array" ref="A74">IF((G74&gt;=1),MAX(IF(AA74:DS74=1,$AA$2:$DS$2)),"-")</f>
        <v>-</v>
      </c>
      <c r="B74" s="177" t="s">
        <v>187</v>
      </c>
      <c r="C74" s="945">
        <f t="shared" si="23"/>
        <v>1</v>
      </c>
      <c r="D74" s="944">
        <f t="shared" si="24"/>
        <v>1.0416666666666666E-2</v>
      </c>
      <c r="E74" s="893">
        <f t="array" ref="E74">IF((C74&gt;=1),MIN(IF(AA74:DS74&gt;=1,$AA$3:$DS$3)),"-")</f>
        <v>41397</v>
      </c>
      <c r="F74" s="890">
        <f t="array" ref="F74">IF((C74&gt;=1),MAX(IF(AA74:DS74&gt;=1,$AA$3:$DS$3)),"-")</f>
        <v>41397</v>
      </c>
      <c r="G74" s="939">
        <f t="shared" si="25"/>
        <v>0</v>
      </c>
      <c r="H74" s="943">
        <f t="shared" si="26"/>
        <v>0</v>
      </c>
      <c r="I74" s="859" t="str">
        <f t="array" ref="I74">IF((G74&gt;=1),MAX(IF(AA74:DS74=1,$AA$3:$DS$3)),"-")</f>
        <v>-</v>
      </c>
      <c r="J74" s="868" t="str">
        <f t="shared" ca="1" si="27"/>
        <v>-</v>
      </c>
      <c r="K74" s="868" t="str">
        <f t="shared" ca="1" si="28"/>
        <v>-</v>
      </c>
      <c r="L74" s="942">
        <f t="shared" si="29"/>
        <v>0</v>
      </c>
      <c r="M74" s="941">
        <f t="shared" si="30"/>
        <v>0</v>
      </c>
      <c r="N74" s="280">
        <f t="shared" si="31"/>
        <v>0</v>
      </c>
      <c r="O74" s="940">
        <f t="shared" si="32"/>
        <v>0</v>
      </c>
      <c r="P74" s="939">
        <f t="shared" si="33"/>
        <v>0</v>
      </c>
      <c r="Q74" s="938">
        <f t="shared" si="34"/>
        <v>0</v>
      </c>
      <c r="R74" s="825">
        <f t="shared" si="35"/>
        <v>0</v>
      </c>
      <c r="S74" s="281">
        <f t="shared" si="36"/>
        <v>0</v>
      </c>
      <c r="T74" s="826">
        <f t="shared" si="37"/>
        <v>1</v>
      </c>
      <c r="U74" s="282">
        <f t="shared" si="38"/>
        <v>1</v>
      </c>
      <c r="V74" s="283">
        <f t="array" ref="V74">SUM(1*(AA$5:DS$5=AA74:DS74))-1</f>
        <v>0</v>
      </c>
      <c r="W74" s="284">
        <f t="shared" si="39"/>
        <v>0</v>
      </c>
      <c r="X74" s="873">
        <f t="shared" si="40"/>
        <v>7</v>
      </c>
      <c r="Y74" s="873">
        <f t="shared" si="41"/>
        <v>17</v>
      </c>
      <c r="Z74" s="881">
        <f t="shared" si="42"/>
        <v>0.41176470588235292</v>
      </c>
      <c r="AA74" s="218"/>
      <c r="AB74" s="219"/>
      <c r="AC74" s="219"/>
      <c r="AD74" s="230"/>
      <c r="AE74" s="230"/>
      <c r="AF74" s="230"/>
      <c r="AG74" s="230"/>
      <c r="AH74" s="230"/>
      <c r="AI74" s="230"/>
      <c r="AJ74" s="230"/>
      <c r="AK74" s="230"/>
      <c r="AL74" s="221"/>
      <c r="AM74" s="221"/>
      <c r="AN74" s="221"/>
      <c r="AO74" s="221"/>
      <c r="AP74" s="221"/>
      <c r="AQ74" s="221"/>
      <c r="AR74" s="221"/>
      <c r="AS74" s="222"/>
      <c r="AT74" s="223"/>
      <c r="AU74" s="223"/>
      <c r="AV74" s="223"/>
      <c r="AW74" s="223"/>
      <c r="AX74" s="223"/>
      <c r="AY74" s="223"/>
      <c r="AZ74" s="223"/>
      <c r="BA74" s="223"/>
      <c r="BB74" s="223"/>
      <c r="BC74" s="223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5"/>
      <c r="BP74" s="225"/>
      <c r="BQ74" s="225"/>
      <c r="BR74" s="225"/>
      <c r="BS74" s="225"/>
      <c r="BT74" s="225"/>
      <c r="BU74" s="225"/>
      <c r="BV74" s="225"/>
      <c r="BW74" s="225"/>
      <c r="BX74" s="225"/>
      <c r="BY74" s="226"/>
      <c r="BZ74" s="226"/>
      <c r="CA74" s="226"/>
      <c r="CB74" s="226"/>
      <c r="CC74" s="226"/>
      <c r="CD74" s="226"/>
      <c r="CE74" s="226"/>
      <c r="CF74" s="226"/>
      <c r="CG74" s="226"/>
      <c r="CH74" s="226"/>
      <c r="CI74" s="226"/>
      <c r="CJ74" s="226">
        <v>7</v>
      </c>
      <c r="CK74" s="226"/>
      <c r="CL74" s="227"/>
      <c r="CM74" s="227"/>
      <c r="CN74" s="227"/>
      <c r="CO74" s="227"/>
      <c r="CP74" s="227"/>
      <c r="CQ74" s="227"/>
      <c r="CR74" s="227"/>
      <c r="CS74" s="227"/>
      <c r="CT74" s="227"/>
      <c r="CU74" s="227"/>
      <c r="CV74" s="227"/>
      <c r="CW74" s="227"/>
      <c r="CX74" s="220"/>
      <c r="CY74" s="220"/>
      <c r="CZ74" s="220"/>
      <c r="DA74" s="228"/>
      <c r="DB74" s="228"/>
      <c r="DC74" s="228"/>
      <c r="DD74" s="228"/>
      <c r="DE74" s="228"/>
      <c r="DF74" s="228"/>
      <c r="DG74" s="228"/>
      <c r="DH74" s="228"/>
      <c r="DI74" s="228"/>
      <c r="DJ74" s="228"/>
      <c r="DK74" s="830"/>
      <c r="DL74" s="830"/>
      <c r="DM74" s="830"/>
      <c r="DN74" s="830"/>
      <c r="DO74" s="830"/>
      <c r="DP74" s="830"/>
      <c r="DQ74" s="1274"/>
      <c r="DR74" s="1274"/>
      <c r="DS74" s="1337"/>
    </row>
    <row r="75" spans="1:123" s="1166" customFormat="1" ht="11.1" customHeight="1" x14ac:dyDescent="0.2">
      <c r="A75" s="886" t="str">
        <f t="array" ref="A75">IF((G75&gt;=1),MAX(IF(AA75:DS75=1,$AA$2:$DS$2)),"-")</f>
        <v>-</v>
      </c>
      <c r="B75" s="177" t="s">
        <v>6</v>
      </c>
      <c r="C75" s="945">
        <f t="shared" si="23"/>
        <v>5</v>
      </c>
      <c r="D75" s="944">
        <f t="shared" si="24"/>
        <v>5.2083333333333336E-2</v>
      </c>
      <c r="E75" s="893">
        <f t="array" ref="E75">IF((C75&gt;=1),MIN(IF(AA75:DS75&gt;=1,$AA$3:$DS$3)),"-")</f>
        <v>39389</v>
      </c>
      <c r="F75" s="890">
        <f t="array" ref="F75">IF((C75&gt;=1),MAX(IF(AA75:DS75&gt;=1,$AA$3:$DS$3)),"-")</f>
        <v>39536</v>
      </c>
      <c r="G75" s="939">
        <f t="shared" si="25"/>
        <v>0</v>
      </c>
      <c r="H75" s="943">
        <f t="shared" si="26"/>
        <v>0</v>
      </c>
      <c r="I75" s="859" t="str">
        <f t="array" ref="I75">IF((G75&gt;=1),MAX(IF(AA75:DS75=1,$AA$3:$DS$3)),"-")</f>
        <v>-</v>
      </c>
      <c r="J75" s="868" t="str">
        <f t="shared" ca="1" si="27"/>
        <v>-</v>
      </c>
      <c r="K75" s="868" t="str">
        <f t="shared" ca="1" si="28"/>
        <v>-</v>
      </c>
      <c r="L75" s="942">
        <f t="shared" si="29"/>
        <v>0</v>
      </c>
      <c r="M75" s="941">
        <f t="shared" si="30"/>
        <v>0</v>
      </c>
      <c r="N75" s="280">
        <f t="shared" si="31"/>
        <v>0</v>
      </c>
      <c r="O75" s="940">
        <f t="shared" si="32"/>
        <v>0</v>
      </c>
      <c r="P75" s="939">
        <f t="shared" si="33"/>
        <v>0</v>
      </c>
      <c r="Q75" s="938">
        <f t="shared" si="34"/>
        <v>0</v>
      </c>
      <c r="R75" s="825">
        <f t="shared" si="35"/>
        <v>0</v>
      </c>
      <c r="S75" s="281">
        <f t="shared" si="36"/>
        <v>0</v>
      </c>
      <c r="T75" s="826">
        <f t="shared" si="37"/>
        <v>0</v>
      </c>
      <c r="U75" s="282">
        <f t="shared" si="38"/>
        <v>0</v>
      </c>
      <c r="V75" s="283">
        <f t="array" ref="V75">SUM(1*(AA$5:DS$5=AA75:DS75))-1</f>
        <v>1</v>
      </c>
      <c r="W75" s="284">
        <f t="shared" si="39"/>
        <v>0.2</v>
      </c>
      <c r="X75" s="873">
        <f t="shared" si="40"/>
        <v>10.6</v>
      </c>
      <c r="Y75" s="873">
        <f t="shared" si="41"/>
        <v>13.4</v>
      </c>
      <c r="Z75" s="881">
        <f t="shared" si="42"/>
        <v>0.79104477611940294</v>
      </c>
      <c r="AA75" s="218"/>
      <c r="AB75" s="219"/>
      <c r="AC75" s="219"/>
      <c r="AD75" s="220"/>
      <c r="AE75" s="220">
        <v>10</v>
      </c>
      <c r="AF75" s="220">
        <v>10</v>
      </c>
      <c r="AG75" s="220">
        <v>11</v>
      </c>
      <c r="AH75" s="220">
        <v>8</v>
      </c>
      <c r="AI75" s="220">
        <v>14</v>
      </c>
      <c r="AJ75" s="220"/>
      <c r="AK75" s="220"/>
      <c r="AL75" s="222"/>
      <c r="AM75" s="222"/>
      <c r="AN75" s="222"/>
      <c r="AO75" s="222"/>
      <c r="AP75" s="222"/>
      <c r="AQ75" s="222"/>
      <c r="AR75" s="222"/>
      <c r="AS75" s="222"/>
      <c r="AT75" s="223"/>
      <c r="AU75" s="223"/>
      <c r="AV75" s="223"/>
      <c r="AW75" s="223"/>
      <c r="AX75" s="223"/>
      <c r="AY75" s="223"/>
      <c r="AZ75" s="223"/>
      <c r="BA75" s="223"/>
      <c r="BB75" s="223"/>
      <c r="BC75" s="223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5"/>
      <c r="BP75" s="225"/>
      <c r="BQ75" s="225"/>
      <c r="BR75" s="225"/>
      <c r="BS75" s="225"/>
      <c r="BT75" s="225"/>
      <c r="BU75" s="225"/>
      <c r="BV75" s="225"/>
      <c r="BW75" s="225"/>
      <c r="BX75" s="225"/>
      <c r="BY75" s="226"/>
      <c r="BZ75" s="226"/>
      <c r="CA75" s="226"/>
      <c r="CB75" s="226"/>
      <c r="CC75" s="226"/>
      <c r="CD75" s="226"/>
      <c r="CE75" s="226"/>
      <c r="CF75" s="226"/>
      <c r="CG75" s="226"/>
      <c r="CH75" s="226"/>
      <c r="CI75" s="226"/>
      <c r="CJ75" s="226"/>
      <c r="CK75" s="226"/>
      <c r="CL75" s="227"/>
      <c r="CM75" s="227"/>
      <c r="CN75" s="227"/>
      <c r="CO75" s="227"/>
      <c r="CP75" s="227"/>
      <c r="CQ75" s="227"/>
      <c r="CR75" s="227"/>
      <c r="CS75" s="227"/>
      <c r="CT75" s="227"/>
      <c r="CU75" s="227"/>
      <c r="CV75" s="227"/>
      <c r="CW75" s="227"/>
      <c r="CX75" s="220"/>
      <c r="CY75" s="220"/>
      <c r="CZ75" s="220"/>
      <c r="DA75" s="228"/>
      <c r="DB75" s="228"/>
      <c r="DC75" s="228"/>
      <c r="DD75" s="228"/>
      <c r="DE75" s="228"/>
      <c r="DF75" s="228"/>
      <c r="DG75" s="228"/>
      <c r="DH75" s="228"/>
      <c r="DI75" s="228"/>
      <c r="DJ75" s="228"/>
      <c r="DK75" s="830"/>
      <c r="DL75" s="830"/>
      <c r="DM75" s="830"/>
      <c r="DN75" s="830"/>
      <c r="DO75" s="830"/>
      <c r="DP75" s="830"/>
      <c r="DQ75" s="1274"/>
      <c r="DR75" s="1274"/>
      <c r="DS75" s="1337"/>
    </row>
    <row r="76" spans="1:123" s="1166" customFormat="1" ht="11.1" customHeight="1" x14ac:dyDescent="0.2">
      <c r="A76" s="886">
        <f t="array" ref="A76">IF((G76&gt;=1),MAX(IF(AA76:DS76=1,$AA$2:$DS$2)),"-")</f>
        <v>75</v>
      </c>
      <c r="B76" s="180" t="s">
        <v>251</v>
      </c>
      <c r="C76" s="945">
        <f t="shared" si="23"/>
        <v>24</v>
      </c>
      <c r="D76" s="944">
        <f t="shared" si="24"/>
        <v>0.25</v>
      </c>
      <c r="E76" s="893">
        <f t="array" ref="E76">IF((C76&gt;=1),MIN(IF(AA76:DS76&gt;=1,$AA$3:$DS$3)),"-")</f>
        <v>41180</v>
      </c>
      <c r="F76" s="890">
        <f t="array" ref="F76">IF((C76&gt;=1),MAX(IF(AA76:DS76&gt;=1,$AA$3:$DS$3)),"-")</f>
        <v>42391</v>
      </c>
      <c r="G76" s="939">
        <f t="shared" si="25"/>
        <v>1</v>
      </c>
      <c r="H76" s="943">
        <f t="shared" si="26"/>
        <v>4.1666666666666664E-2</v>
      </c>
      <c r="I76" s="859">
        <f t="array" ref="I76">IF((G76&gt;=1),MAX(IF(AA76:DS76=1,$AA$3:$DS$3)),"-")</f>
        <v>41803</v>
      </c>
      <c r="J76" s="868">
        <f t="shared" ca="1" si="27"/>
        <v>9</v>
      </c>
      <c r="K76" s="868">
        <f t="shared" ca="1" si="28"/>
        <v>21</v>
      </c>
      <c r="L76" s="942">
        <f t="shared" si="29"/>
        <v>2</v>
      </c>
      <c r="M76" s="941">
        <f t="shared" si="30"/>
        <v>8.3333333333333329E-2</v>
      </c>
      <c r="N76" s="280">
        <f t="shared" si="31"/>
        <v>2</v>
      </c>
      <c r="O76" s="940">
        <f t="shared" si="32"/>
        <v>8.3333333333333329E-2</v>
      </c>
      <c r="P76" s="939">
        <f t="shared" si="33"/>
        <v>5</v>
      </c>
      <c r="Q76" s="938">
        <f t="shared" si="34"/>
        <v>0.20833333333333334</v>
      </c>
      <c r="R76" s="825">
        <f t="shared" si="35"/>
        <v>6</v>
      </c>
      <c r="S76" s="281">
        <f t="shared" si="36"/>
        <v>0.25</v>
      </c>
      <c r="T76" s="826">
        <f t="shared" si="37"/>
        <v>9</v>
      </c>
      <c r="U76" s="282">
        <f t="shared" si="38"/>
        <v>0.375</v>
      </c>
      <c r="V76" s="283">
        <f t="array" ref="V76">SUM(1*(AA$5:DS$5=AA76:DS76))-1</f>
        <v>3</v>
      </c>
      <c r="W76" s="284">
        <f t="shared" si="39"/>
        <v>0.125</v>
      </c>
      <c r="X76" s="873">
        <f t="shared" si="40"/>
        <v>8.2083333333333339</v>
      </c>
      <c r="Y76" s="873">
        <f t="shared" si="41"/>
        <v>14.125</v>
      </c>
      <c r="Z76" s="881">
        <f t="shared" si="42"/>
        <v>0.58112094395280245</v>
      </c>
      <c r="AA76" s="218"/>
      <c r="AB76" s="219"/>
      <c r="AC76" s="219"/>
      <c r="AD76" s="230"/>
      <c r="AE76" s="230"/>
      <c r="AF76" s="230"/>
      <c r="AG76" s="230"/>
      <c r="AH76" s="230"/>
      <c r="AI76" s="230"/>
      <c r="AJ76" s="230"/>
      <c r="AK76" s="230"/>
      <c r="AL76" s="221"/>
      <c r="AM76" s="221"/>
      <c r="AN76" s="221"/>
      <c r="AO76" s="221"/>
      <c r="AP76" s="221"/>
      <c r="AQ76" s="221"/>
      <c r="AR76" s="221"/>
      <c r="AS76" s="222"/>
      <c r="AT76" s="223"/>
      <c r="AU76" s="223"/>
      <c r="AV76" s="223"/>
      <c r="AW76" s="223"/>
      <c r="AX76" s="223"/>
      <c r="AY76" s="223"/>
      <c r="AZ76" s="223"/>
      <c r="BA76" s="223"/>
      <c r="BB76" s="223"/>
      <c r="BC76" s="223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5"/>
      <c r="BP76" s="225"/>
      <c r="BQ76" s="225"/>
      <c r="BR76" s="225"/>
      <c r="BS76" s="225"/>
      <c r="BT76" s="225"/>
      <c r="BU76" s="225"/>
      <c r="BV76" s="225"/>
      <c r="BW76" s="225"/>
      <c r="BX76" s="225"/>
      <c r="BY76" s="226"/>
      <c r="BZ76" s="226"/>
      <c r="CA76" s="226">
        <v>7</v>
      </c>
      <c r="CB76" s="226">
        <v>6</v>
      </c>
      <c r="CC76" s="226">
        <v>10</v>
      </c>
      <c r="CD76" s="226">
        <v>3</v>
      </c>
      <c r="CE76" s="226"/>
      <c r="CF76" s="226"/>
      <c r="CG76" s="226">
        <v>11</v>
      </c>
      <c r="CH76" s="226"/>
      <c r="CI76" s="226">
        <v>4</v>
      </c>
      <c r="CJ76" s="226"/>
      <c r="CK76" s="226"/>
      <c r="CL76" s="227"/>
      <c r="CM76" s="227">
        <v>11</v>
      </c>
      <c r="CN76" s="227"/>
      <c r="CO76" s="227">
        <v>5</v>
      </c>
      <c r="CP76" s="227">
        <v>17</v>
      </c>
      <c r="CQ76" s="227">
        <v>12</v>
      </c>
      <c r="CR76" s="227">
        <v>6</v>
      </c>
      <c r="CS76" s="227">
        <v>11</v>
      </c>
      <c r="CT76" s="227">
        <v>10</v>
      </c>
      <c r="CU76" s="227">
        <v>18</v>
      </c>
      <c r="CV76" s="227"/>
      <c r="CW76" s="227">
        <v>1</v>
      </c>
      <c r="CX76" s="220">
        <v>7</v>
      </c>
      <c r="CY76" s="220">
        <v>8</v>
      </c>
      <c r="CZ76" s="220"/>
      <c r="DA76" s="228">
        <v>3</v>
      </c>
      <c r="DB76" s="228"/>
      <c r="DC76" s="228"/>
      <c r="DD76" s="228">
        <v>13</v>
      </c>
      <c r="DE76" s="228"/>
      <c r="DF76" s="228">
        <v>8</v>
      </c>
      <c r="DG76" s="228"/>
      <c r="DH76" s="228"/>
      <c r="DI76" s="228"/>
      <c r="DJ76" s="228">
        <v>13</v>
      </c>
      <c r="DK76" s="830">
        <v>2</v>
      </c>
      <c r="DL76" s="830">
        <v>2</v>
      </c>
      <c r="DM76" s="830"/>
      <c r="DN76" s="830"/>
      <c r="DO76" s="830"/>
      <c r="DP76" s="830"/>
      <c r="DQ76" s="1274"/>
      <c r="DR76" s="1274">
        <v>9</v>
      </c>
      <c r="DS76" s="1337"/>
    </row>
    <row r="77" spans="1:123" s="1166" customFormat="1" ht="11.1" customHeight="1" x14ac:dyDescent="0.2">
      <c r="A77" s="886" t="str">
        <f t="array" ref="A77">IF((G77&gt;=1),MAX(IF(AA77:DS77=1,$AA$2:$DS$2)),"-")</f>
        <v>-</v>
      </c>
      <c r="B77" s="177" t="s">
        <v>285</v>
      </c>
      <c r="C77" s="945">
        <f t="shared" si="23"/>
        <v>1</v>
      </c>
      <c r="D77" s="944">
        <f t="shared" si="24"/>
        <v>1.0416666666666666E-2</v>
      </c>
      <c r="E77" s="893">
        <f t="array" ref="E77">IF((C77&gt;=1),MIN(IF(AA77:DS77&gt;=1,$AA$3:$DS$3)),"-")</f>
        <v>41943</v>
      </c>
      <c r="F77" s="890">
        <f t="array" ref="F77">IF((C77&gt;=1),MAX(IF(AA77:DS77&gt;=1,$AA$3:$DS$3)),"-")</f>
        <v>41943</v>
      </c>
      <c r="G77" s="939">
        <f t="shared" si="25"/>
        <v>0</v>
      </c>
      <c r="H77" s="943">
        <f t="shared" si="26"/>
        <v>0</v>
      </c>
      <c r="I77" s="859" t="str">
        <f t="array" ref="I77">IF((G77&gt;=1),MAX(IF(AA77:DS77=1,$AA$3:$DS$3)),"-")</f>
        <v>-</v>
      </c>
      <c r="J77" s="868" t="str">
        <f t="shared" ca="1" si="27"/>
        <v>-</v>
      </c>
      <c r="K77" s="868" t="str">
        <f t="shared" ca="1" si="28"/>
        <v>-</v>
      </c>
      <c r="L77" s="942">
        <f t="shared" si="29"/>
        <v>0</v>
      </c>
      <c r="M77" s="941">
        <f t="shared" si="30"/>
        <v>0</v>
      </c>
      <c r="N77" s="280">
        <f t="shared" si="31"/>
        <v>0</v>
      </c>
      <c r="O77" s="940">
        <f t="shared" si="32"/>
        <v>0</v>
      </c>
      <c r="P77" s="939">
        <f t="shared" si="33"/>
        <v>0</v>
      </c>
      <c r="Q77" s="938">
        <f t="shared" si="34"/>
        <v>0</v>
      </c>
      <c r="R77" s="825">
        <f t="shared" si="35"/>
        <v>1</v>
      </c>
      <c r="S77" s="281">
        <f t="shared" si="36"/>
        <v>1</v>
      </c>
      <c r="T77" s="826">
        <f t="shared" si="37"/>
        <v>1</v>
      </c>
      <c r="U77" s="282">
        <f t="shared" si="38"/>
        <v>1</v>
      </c>
      <c r="V77" s="283">
        <f t="array" ref="V77">SUM(1*(AA$5:DS$5=AA77:DS77))-1</f>
        <v>0</v>
      </c>
      <c r="W77" s="284">
        <f t="shared" si="39"/>
        <v>0</v>
      </c>
      <c r="X77" s="873">
        <f t="shared" si="40"/>
        <v>4</v>
      </c>
      <c r="Y77" s="873">
        <f t="shared" si="41"/>
        <v>16</v>
      </c>
      <c r="Z77" s="881">
        <f t="shared" si="42"/>
        <v>0.25</v>
      </c>
      <c r="AA77" s="218"/>
      <c r="AB77" s="219"/>
      <c r="AC77" s="219"/>
      <c r="AD77" s="230"/>
      <c r="AE77" s="230"/>
      <c r="AF77" s="230"/>
      <c r="AG77" s="230"/>
      <c r="AH77" s="230"/>
      <c r="AI77" s="230"/>
      <c r="AJ77" s="230"/>
      <c r="AK77" s="230"/>
      <c r="AL77" s="221"/>
      <c r="AM77" s="221"/>
      <c r="AN77" s="221"/>
      <c r="AO77" s="221"/>
      <c r="AP77" s="221"/>
      <c r="AQ77" s="221"/>
      <c r="AR77" s="221"/>
      <c r="AS77" s="222"/>
      <c r="AT77" s="223"/>
      <c r="AU77" s="223"/>
      <c r="AV77" s="223"/>
      <c r="AW77" s="223"/>
      <c r="AX77" s="223"/>
      <c r="AY77" s="223"/>
      <c r="AZ77" s="223"/>
      <c r="BA77" s="223"/>
      <c r="BB77" s="223"/>
      <c r="BC77" s="223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5"/>
      <c r="BP77" s="225"/>
      <c r="BQ77" s="225"/>
      <c r="BR77" s="225"/>
      <c r="BS77" s="225"/>
      <c r="BT77" s="225"/>
      <c r="BU77" s="225"/>
      <c r="BV77" s="225"/>
      <c r="BW77" s="225"/>
      <c r="BX77" s="225"/>
      <c r="BY77" s="226"/>
      <c r="BZ77" s="226"/>
      <c r="CA77" s="226"/>
      <c r="CB77" s="226"/>
      <c r="CC77" s="226"/>
      <c r="CD77" s="226"/>
      <c r="CE77" s="226"/>
      <c r="CF77" s="226"/>
      <c r="CG77" s="226"/>
      <c r="CH77" s="226"/>
      <c r="CI77" s="226"/>
      <c r="CJ77" s="226"/>
      <c r="CK77" s="226"/>
      <c r="CL77" s="227"/>
      <c r="CM77" s="227"/>
      <c r="CN77" s="227"/>
      <c r="CO77" s="227"/>
      <c r="CP77" s="227"/>
      <c r="CQ77" s="227"/>
      <c r="CR77" s="227"/>
      <c r="CS77" s="227"/>
      <c r="CT77" s="227"/>
      <c r="CU77" s="227"/>
      <c r="CV77" s="227"/>
      <c r="CW77" s="227"/>
      <c r="CX77" s="220"/>
      <c r="CY77" s="220"/>
      <c r="CZ77" s="220">
        <v>4</v>
      </c>
      <c r="DA77" s="228"/>
      <c r="DB77" s="228"/>
      <c r="DC77" s="228"/>
      <c r="DD77" s="228"/>
      <c r="DE77" s="228"/>
      <c r="DF77" s="228"/>
      <c r="DG77" s="228"/>
      <c r="DH77" s="228"/>
      <c r="DI77" s="228"/>
      <c r="DJ77" s="228"/>
      <c r="DK77" s="830"/>
      <c r="DL77" s="830"/>
      <c r="DM77" s="830"/>
      <c r="DN77" s="830"/>
      <c r="DO77" s="830"/>
      <c r="DP77" s="830"/>
      <c r="DQ77" s="1274"/>
      <c r="DR77" s="1274"/>
      <c r="DS77" s="1337"/>
    </row>
    <row r="78" spans="1:123" s="1166" customFormat="1" ht="11.1" customHeight="1" x14ac:dyDescent="0.2">
      <c r="A78" s="886" t="str">
        <f t="array" ref="A78">IF((G78&gt;=1),MAX(IF(AA78:DS78=1,$AA$2:$DS$2)),"-")</f>
        <v>-</v>
      </c>
      <c r="B78" s="177" t="s">
        <v>246</v>
      </c>
      <c r="C78" s="945">
        <f t="shared" si="23"/>
        <v>1</v>
      </c>
      <c r="D78" s="944">
        <f t="shared" si="24"/>
        <v>1.0416666666666666E-2</v>
      </c>
      <c r="E78" s="893">
        <f t="array" ref="E78">IF((C78&gt;=1),MIN(IF(AA78:DS78&gt;=1,$AA$3:$DS$3)),"-")</f>
        <v>41880</v>
      </c>
      <c r="F78" s="890">
        <f t="array" ref="F78">IF((C78&gt;=1),MAX(IF(AA78:DS78&gt;=1,$AA$3:$DS$3)),"-")</f>
        <v>41880</v>
      </c>
      <c r="G78" s="939">
        <f t="shared" si="25"/>
        <v>0</v>
      </c>
      <c r="H78" s="943">
        <f t="shared" si="26"/>
        <v>0</v>
      </c>
      <c r="I78" s="859" t="str">
        <f t="array" ref="I78">IF((G78&gt;=1),MAX(IF(AA78:DS78=1,$AA$3:$DS$3)),"-")</f>
        <v>-</v>
      </c>
      <c r="J78" s="868" t="str">
        <f t="shared" ca="1" si="27"/>
        <v>-</v>
      </c>
      <c r="K78" s="868" t="str">
        <f t="shared" ca="1" si="28"/>
        <v>-</v>
      </c>
      <c r="L78" s="942">
        <f t="shared" si="29"/>
        <v>0</v>
      </c>
      <c r="M78" s="941">
        <f t="shared" si="30"/>
        <v>0</v>
      </c>
      <c r="N78" s="280">
        <f t="shared" si="31"/>
        <v>0</v>
      </c>
      <c r="O78" s="940">
        <f t="shared" si="32"/>
        <v>0</v>
      </c>
      <c r="P78" s="939">
        <f t="shared" si="33"/>
        <v>0</v>
      </c>
      <c r="Q78" s="938">
        <f t="shared" si="34"/>
        <v>0</v>
      </c>
      <c r="R78" s="825">
        <f t="shared" si="35"/>
        <v>0</v>
      </c>
      <c r="S78" s="281">
        <f t="shared" si="36"/>
        <v>0</v>
      </c>
      <c r="T78" s="826">
        <f t="shared" si="37"/>
        <v>0</v>
      </c>
      <c r="U78" s="282">
        <f t="shared" si="38"/>
        <v>0</v>
      </c>
      <c r="V78" s="283">
        <f t="array" ref="V78">SUM(1*(AA$5:DS$5=AA78:DS78))-1</f>
        <v>0</v>
      </c>
      <c r="W78" s="284">
        <f t="shared" si="39"/>
        <v>0</v>
      </c>
      <c r="X78" s="873">
        <f t="shared" si="40"/>
        <v>15</v>
      </c>
      <c r="Y78" s="873">
        <f t="shared" si="41"/>
        <v>17</v>
      </c>
      <c r="Z78" s="881">
        <f t="shared" si="42"/>
        <v>0.88235294117647056</v>
      </c>
      <c r="AA78" s="218"/>
      <c r="AB78" s="219"/>
      <c r="AC78" s="219"/>
      <c r="AD78" s="230"/>
      <c r="AE78" s="230"/>
      <c r="AF78" s="230"/>
      <c r="AG78" s="230"/>
      <c r="AH78" s="230"/>
      <c r="AI78" s="230"/>
      <c r="AJ78" s="230"/>
      <c r="AK78" s="230"/>
      <c r="AL78" s="222"/>
      <c r="AM78" s="222"/>
      <c r="AN78" s="222"/>
      <c r="AO78" s="222"/>
      <c r="AP78" s="222"/>
      <c r="AQ78" s="222"/>
      <c r="AR78" s="222"/>
      <c r="AS78" s="222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5"/>
      <c r="BP78" s="225"/>
      <c r="BQ78" s="225"/>
      <c r="BR78" s="225"/>
      <c r="BS78" s="225"/>
      <c r="BT78" s="225"/>
      <c r="BU78" s="225"/>
      <c r="BV78" s="225"/>
      <c r="BW78" s="225"/>
      <c r="BX78" s="225"/>
      <c r="BY78" s="226"/>
      <c r="BZ78" s="226"/>
      <c r="CA78" s="226"/>
      <c r="CB78" s="226"/>
      <c r="CC78" s="226"/>
      <c r="CD78" s="226"/>
      <c r="CE78" s="226"/>
      <c r="CF78" s="226"/>
      <c r="CG78" s="226"/>
      <c r="CH78" s="226"/>
      <c r="CI78" s="226"/>
      <c r="CJ78" s="226"/>
      <c r="CK78" s="226"/>
      <c r="CL78" s="227"/>
      <c r="CM78" s="227"/>
      <c r="CN78" s="227"/>
      <c r="CO78" s="227"/>
      <c r="CP78" s="227"/>
      <c r="CQ78" s="227"/>
      <c r="CR78" s="227"/>
      <c r="CS78" s="227"/>
      <c r="CT78" s="227"/>
      <c r="CU78" s="227"/>
      <c r="CV78" s="227"/>
      <c r="CW78" s="227"/>
      <c r="CX78" s="220">
        <v>15</v>
      </c>
      <c r="CY78" s="220"/>
      <c r="CZ78" s="220"/>
      <c r="DA78" s="228"/>
      <c r="DB78" s="228"/>
      <c r="DC78" s="228"/>
      <c r="DD78" s="228"/>
      <c r="DE78" s="228"/>
      <c r="DF78" s="228"/>
      <c r="DG78" s="228"/>
      <c r="DH78" s="228"/>
      <c r="DI78" s="228"/>
      <c r="DJ78" s="228"/>
      <c r="DK78" s="830"/>
      <c r="DL78" s="830"/>
      <c r="DM78" s="830"/>
      <c r="DN78" s="830"/>
      <c r="DO78" s="830"/>
      <c r="DP78" s="830"/>
      <c r="DQ78" s="1274"/>
      <c r="DR78" s="1274"/>
      <c r="DS78" s="1337"/>
    </row>
    <row r="79" spans="1:123" s="1166" customFormat="1" ht="11.1" customHeight="1" x14ac:dyDescent="0.2">
      <c r="A79" s="886" t="str">
        <f t="array" ref="A79">IF((G79&gt;=1),MAX(IF(AA79:DS79=1,$AA$2:$DS$2)),"-")</f>
        <v>-</v>
      </c>
      <c r="B79" s="177" t="s">
        <v>233</v>
      </c>
      <c r="C79" s="945">
        <f t="shared" si="23"/>
        <v>9</v>
      </c>
      <c r="D79" s="944">
        <f t="shared" si="24"/>
        <v>9.375E-2</v>
      </c>
      <c r="E79" s="893">
        <f t="array" ref="E79">IF((C79&gt;=1),MIN(IF(AA79:DS79&gt;=1,$AA$3:$DS$3)),"-")</f>
        <v>41670</v>
      </c>
      <c r="F79" s="890">
        <f t="array" ref="F79">IF((C79&gt;=1),MAX(IF(AA79:DS79&gt;=1,$AA$3:$DS$3)),"-")</f>
        <v>42391</v>
      </c>
      <c r="G79" s="939">
        <f t="shared" si="25"/>
        <v>0</v>
      </c>
      <c r="H79" s="943">
        <f t="shared" si="26"/>
        <v>0</v>
      </c>
      <c r="I79" s="859" t="str">
        <f t="array" ref="I79">IF((G79&gt;=1),MAX(IF(AA79:DS79=1,$AA$3:$DS$3)),"-")</f>
        <v>-</v>
      </c>
      <c r="J79" s="868" t="str">
        <f t="shared" ca="1" si="27"/>
        <v>-</v>
      </c>
      <c r="K79" s="868" t="str">
        <f t="shared" ca="1" si="28"/>
        <v>-</v>
      </c>
      <c r="L79" s="942">
        <f t="shared" si="29"/>
        <v>0</v>
      </c>
      <c r="M79" s="941">
        <f t="shared" si="30"/>
        <v>0</v>
      </c>
      <c r="N79" s="280">
        <f t="shared" si="31"/>
        <v>1</v>
      </c>
      <c r="O79" s="940">
        <f t="shared" si="32"/>
        <v>0.1111111111111111</v>
      </c>
      <c r="P79" s="939">
        <f t="shared" si="33"/>
        <v>1</v>
      </c>
      <c r="Q79" s="938">
        <f t="shared" si="34"/>
        <v>0.1111111111111111</v>
      </c>
      <c r="R79" s="825">
        <f t="shared" si="35"/>
        <v>3</v>
      </c>
      <c r="S79" s="281">
        <f t="shared" si="36"/>
        <v>0.33333333333333331</v>
      </c>
      <c r="T79" s="826">
        <f t="shared" si="37"/>
        <v>5</v>
      </c>
      <c r="U79" s="282">
        <f t="shared" si="38"/>
        <v>0.55555555555555558</v>
      </c>
      <c r="V79" s="283">
        <f t="array" ref="V79">SUM(1*(AA$5:DS$5=AA79:DS79))-1</f>
        <v>1</v>
      </c>
      <c r="W79" s="284">
        <f t="shared" si="39"/>
        <v>0.1111111111111111</v>
      </c>
      <c r="X79" s="873">
        <f t="shared" si="40"/>
        <v>8.5555555555555554</v>
      </c>
      <c r="Y79" s="873">
        <f t="shared" si="41"/>
        <v>15.444444444444445</v>
      </c>
      <c r="Z79" s="881">
        <f t="shared" si="42"/>
        <v>0.5539568345323741</v>
      </c>
      <c r="AA79" s="218"/>
      <c r="AB79" s="219"/>
      <c r="AC79" s="219"/>
      <c r="AD79" s="230"/>
      <c r="AE79" s="230"/>
      <c r="AF79" s="230"/>
      <c r="AG79" s="230"/>
      <c r="AH79" s="230"/>
      <c r="AI79" s="230"/>
      <c r="AJ79" s="230"/>
      <c r="AK79" s="230"/>
      <c r="AL79" s="221"/>
      <c r="AM79" s="221"/>
      <c r="AN79" s="221"/>
      <c r="AO79" s="221"/>
      <c r="AP79" s="221"/>
      <c r="AQ79" s="221"/>
      <c r="AR79" s="221"/>
      <c r="AS79" s="222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5"/>
      <c r="BP79" s="225"/>
      <c r="BQ79" s="225"/>
      <c r="BR79" s="225"/>
      <c r="BS79" s="225"/>
      <c r="BT79" s="225"/>
      <c r="BU79" s="225"/>
      <c r="BV79" s="225"/>
      <c r="BW79" s="225"/>
      <c r="BX79" s="225"/>
      <c r="BY79" s="226"/>
      <c r="BZ79" s="226"/>
      <c r="CA79" s="226"/>
      <c r="CB79" s="226"/>
      <c r="CC79" s="226"/>
      <c r="CD79" s="226"/>
      <c r="CE79" s="226"/>
      <c r="CF79" s="226"/>
      <c r="CG79" s="226"/>
      <c r="CH79" s="226"/>
      <c r="CI79" s="226"/>
      <c r="CJ79" s="226"/>
      <c r="CK79" s="226"/>
      <c r="CL79" s="227"/>
      <c r="CM79" s="227"/>
      <c r="CN79" s="227"/>
      <c r="CO79" s="227"/>
      <c r="CP79" s="227"/>
      <c r="CQ79" s="227"/>
      <c r="CR79" s="227">
        <v>16</v>
      </c>
      <c r="CS79" s="227"/>
      <c r="CT79" s="227"/>
      <c r="CU79" s="227"/>
      <c r="CV79" s="227"/>
      <c r="CW79" s="227"/>
      <c r="CX79" s="220"/>
      <c r="CY79" s="220"/>
      <c r="CZ79" s="220"/>
      <c r="DA79" s="228"/>
      <c r="DB79" s="228"/>
      <c r="DC79" s="228"/>
      <c r="DD79" s="228"/>
      <c r="DE79" s="228"/>
      <c r="DF79" s="228"/>
      <c r="DG79" s="228">
        <v>9</v>
      </c>
      <c r="DH79" s="228"/>
      <c r="DI79" s="228"/>
      <c r="DJ79" s="228"/>
      <c r="DK79" s="830"/>
      <c r="DL79" s="830">
        <v>5</v>
      </c>
      <c r="DM79" s="830">
        <v>3</v>
      </c>
      <c r="DN79" s="830">
        <v>9</v>
      </c>
      <c r="DO79" s="830">
        <v>10</v>
      </c>
      <c r="DP79" s="830">
        <v>16</v>
      </c>
      <c r="DQ79" s="1274">
        <v>4</v>
      </c>
      <c r="DR79" s="1274">
        <v>5</v>
      </c>
      <c r="DS79" s="1337"/>
    </row>
    <row r="80" spans="1:123" s="1166" customFormat="1" ht="11.1" customHeight="1" x14ac:dyDescent="0.2">
      <c r="A80" s="886" t="str">
        <f t="array" ref="A80">IF((G80&gt;=1),MAX(IF(AA80:DS80=1,$AA$2:$DS$2)),"-")</f>
        <v>-</v>
      </c>
      <c r="B80" s="177" t="s">
        <v>50</v>
      </c>
      <c r="C80" s="945">
        <f t="shared" si="23"/>
        <v>40</v>
      </c>
      <c r="D80" s="944">
        <f t="shared" si="24"/>
        <v>0.41666666666666669</v>
      </c>
      <c r="E80" s="893">
        <f t="array" ref="E80">IF((C80&gt;=1),MIN(IF(AA80:DS80&gt;=1,$AA$3:$DS$3)),"-")</f>
        <v>39913</v>
      </c>
      <c r="F80" s="890">
        <f t="array" ref="F80">IF((C80&gt;=1),MAX(IF(AA80:DS80&gt;=1,$AA$3:$DS$3)),"-")</f>
        <v>42391</v>
      </c>
      <c r="G80" s="939">
        <f t="shared" si="25"/>
        <v>0</v>
      </c>
      <c r="H80" s="943">
        <f t="shared" si="26"/>
        <v>0</v>
      </c>
      <c r="I80" s="859" t="str">
        <f t="array" ref="I80">IF((G80&gt;=1),MAX(IF(AA80:DS80=1,$AA$3:$DS$3)),"-")</f>
        <v>-</v>
      </c>
      <c r="J80" s="868" t="str">
        <f t="shared" ca="1" si="27"/>
        <v>-</v>
      </c>
      <c r="K80" s="868" t="str">
        <f t="shared" ca="1" si="28"/>
        <v>-</v>
      </c>
      <c r="L80" s="942">
        <f t="shared" si="29"/>
        <v>4</v>
      </c>
      <c r="M80" s="941">
        <f t="shared" si="30"/>
        <v>0.1</v>
      </c>
      <c r="N80" s="280">
        <f t="shared" si="31"/>
        <v>3</v>
      </c>
      <c r="O80" s="940">
        <f t="shared" si="32"/>
        <v>7.4999999999999997E-2</v>
      </c>
      <c r="P80" s="939">
        <f t="shared" si="33"/>
        <v>7</v>
      </c>
      <c r="Q80" s="938">
        <f t="shared" si="34"/>
        <v>0.17499999999999999</v>
      </c>
      <c r="R80" s="825">
        <f t="shared" si="35"/>
        <v>11</v>
      </c>
      <c r="S80" s="281">
        <f t="shared" si="36"/>
        <v>0.27500000000000002</v>
      </c>
      <c r="T80" s="826">
        <f t="shared" si="37"/>
        <v>18</v>
      </c>
      <c r="U80" s="282">
        <f t="shared" si="38"/>
        <v>0.45</v>
      </c>
      <c r="V80" s="283">
        <f t="array" ref="V80">SUM(1*(AA$5:DS$5=AA80:DS80))-1</f>
        <v>2</v>
      </c>
      <c r="W80" s="284">
        <f t="shared" si="39"/>
        <v>0.05</v>
      </c>
      <c r="X80" s="873">
        <f t="shared" si="40"/>
        <v>6.85</v>
      </c>
      <c r="Y80" s="873">
        <f t="shared" si="41"/>
        <v>12.8</v>
      </c>
      <c r="Z80" s="881">
        <f t="shared" si="42"/>
        <v>0.53515624999999989</v>
      </c>
      <c r="AA80" s="218"/>
      <c r="AB80" s="219"/>
      <c r="AC80" s="219"/>
      <c r="AD80" s="230"/>
      <c r="AE80" s="230"/>
      <c r="AF80" s="230"/>
      <c r="AG80" s="230"/>
      <c r="AH80" s="230"/>
      <c r="AI80" s="230"/>
      <c r="AJ80" s="230"/>
      <c r="AK80" s="230"/>
      <c r="AL80" s="222"/>
      <c r="AM80" s="222"/>
      <c r="AN80" s="222"/>
      <c r="AO80" s="222"/>
      <c r="AP80" s="222"/>
      <c r="AQ80" s="222">
        <v>10</v>
      </c>
      <c r="AR80" s="222">
        <v>7</v>
      </c>
      <c r="AS80" s="222"/>
      <c r="AT80" s="223">
        <v>8</v>
      </c>
      <c r="AU80" s="223"/>
      <c r="AV80" s="223"/>
      <c r="AW80" s="223"/>
      <c r="AX80" s="223"/>
      <c r="AY80" s="223">
        <v>7</v>
      </c>
      <c r="AZ80" s="223"/>
      <c r="BA80" s="223">
        <v>4</v>
      </c>
      <c r="BB80" s="223"/>
      <c r="BC80" s="223">
        <v>6</v>
      </c>
      <c r="BD80" s="224"/>
      <c r="BE80" s="224"/>
      <c r="BF80" s="224"/>
      <c r="BG80" s="224"/>
      <c r="BH80" s="224"/>
      <c r="BI80" s="224"/>
      <c r="BJ80" s="224"/>
      <c r="BK80" s="224"/>
      <c r="BL80" s="224">
        <v>5</v>
      </c>
      <c r="BM80" s="224">
        <v>2</v>
      </c>
      <c r="BN80" s="224">
        <v>7</v>
      </c>
      <c r="BO80" s="225"/>
      <c r="BP80" s="225"/>
      <c r="BQ80" s="225">
        <v>7</v>
      </c>
      <c r="BR80" s="225"/>
      <c r="BS80" s="225">
        <v>13</v>
      </c>
      <c r="BT80" s="225">
        <v>7</v>
      </c>
      <c r="BU80" s="225">
        <v>4</v>
      </c>
      <c r="BV80" s="225"/>
      <c r="BW80" s="225"/>
      <c r="BX80" s="225"/>
      <c r="BY80" s="226"/>
      <c r="BZ80" s="226"/>
      <c r="CA80" s="226"/>
      <c r="CB80" s="226"/>
      <c r="CC80" s="226">
        <v>5</v>
      </c>
      <c r="CD80" s="226"/>
      <c r="CE80" s="226">
        <v>8</v>
      </c>
      <c r="CF80" s="226">
        <v>2</v>
      </c>
      <c r="CG80" s="226">
        <v>2</v>
      </c>
      <c r="CH80" s="226">
        <v>5</v>
      </c>
      <c r="CI80" s="226">
        <v>2</v>
      </c>
      <c r="CJ80" s="226"/>
      <c r="CK80" s="226">
        <v>8</v>
      </c>
      <c r="CL80" s="227"/>
      <c r="CM80" s="227">
        <v>10</v>
      </c>
      <c r="CN80" s="227">
        <v>3</v>
      </c>
      <c r="CO80" s="227">
        <v>4</v>
      </c>
      <c r="CP80" s="227"/>
      <c r="CQ80" s="227">
        <v>4</v>
      </c>
      <c r="CR80" s="227">
        <v>5</v>
      </c>
      <c r="CS80" s="227">
        <v>8</v>
      </c>
      <c r="CT80" s="227">
        <v>8</v>
      </c>
      <c r="CU80" s="227">
        <v>5</v>
      </c>
      <c r="CV80" s="227">
        <v>5</v>
      </c>
      <c r="CW80" s="227"/>
      <c r="CX80" s="220"/>
      <c r="CY80" s="220"/>
      <c r="CZ80" s="220">
        <v>12</v>
      </c>
      <c r="DA80" s="228">
        <v>10</v>
      </c>
      <c r="DB80" s="228"/>
      <c r="DC80" s="228"/>
      <c r="DD80" s="228">
        <v>7</v>
      </c>
      <c r="DE80" s="228">
        <v>12</v>
      </c>
      <c r="DF80" s="228"/>
      <c r="DG80" s="228">
        <v>11</v>
      </c>
      <c r="DH80" s="228"/>
      <c r="DI80" s="228"/>
      <c r="DJ80" s="228">
        <v>3</v>
      </c>
      <c r="DK80" s="830"/>
      <c r="DL80" s="830">
        <v>11</v>
      </c>
      <c r="DM80" s="830">
        <v>11</v>
      </c>
      <c r="DN80" s="830"/>
      <c r="DO80" s="830">
        <v>12</v>
      </c>
      <c r="DP80" s="830">
        <v>11</v>
      </c>
      <c r="DQ80" s="1274"/>
      <c r="DR80" s="1274">
        <v>3</v>
      </c>
      <c r="DS80" s="1337"/>
    </row>
    <row r="81" spans="1:123" s="1166" customFormat="1" ht="11.1" customHeight="1" x14ac:dyDescent="0.2">
      <c r="A81" s="886" t="str">
        <f t="array" ref="A81">IF((G81&gt;=1),MAX(IF(AA81:DS81=1,$AA$2:$DS$2)),"-")</f>
        <v>-</v>
      </c>
      <c r="B81" s="177" t="s">
        <v>74</v>
      </c>
      <c r="C81" s="945">
        <f t="shared" si="23"/>
        <v>4</v>
      </c>
      <c r="D81" s="944">
        <f t="shared" si="24"/>
        <v>4.1666666666666664E-2</v>
      </c>
      <c r="E81" s="893">
        <f t="array" ref="E81">IF((C81&gt;=1),MIN(IF(AA81:DS81&gt;=1,$AA$3:$DS$3)),"-")</f>
        <v>40243</v>
      </c>
      <c r="F81" s="890">
        <f t="array" ref="F81">IF((C81&gt;=1),MAX(IF(AA81:DS81&gt;=1,$AA$3:$DS$3)),"-")</f>
        <v>41117</v>
      </c>
      <c r="G81" s="939">
        <f t="shared" si="25"/>
        <v>0</v>
      </c>
      <c r="H81" s="943">
        <f t="shared" si="26"/>
        <v>0</v>
      </c>
      <c r="I81" s="859" t="str">
        <f t="array" ref="I81">IF((G81&gt;=1),MAX(IF(AA81:DS81=1,$AA$3:$DS$3)),"-")</f>
        <v>-</v>
      </c>
      <c r="J81" s="868" t="str">
        <f t="shared" ca="1" si="27"/>
        <v>-</v>
      </c>
      <c r="K81" s="868" t="str">
        <f t="shared" ca="1" si="28"/>
        <v>-</v>
      </c>
      <c r="L81" s="942">
        <f t="shared" si="29"/>
        <v>0</v>
      </c>
      <c r="M81" s="941">
        <f t="shared" si="30"/>
        <v>0</v>
      </c>
      <c r="N81" s="280">
        <f t="shared" si="31"/>
        <v>0</v>
      </c>
      <c r="O81" s="940">
        <f t="shared" si="32"/>
        <v>0</v>
      </c>
      <c r="P81" s="939">
        <f t="shared" si="33"/>
        <v>0</v>
      </c>
      <c r="Q81" s="938">
        <f t="shared" si="34"/>
        <v>0</v>
      </c>
      <c r="R81" s="825">
        <f t="shared" si="35"/>
        <v>0</v>
      </c>
      <c r="S81" s="281">
        <f t="shared" si="36"/>
        <v>0</v>
      </c>
      <c r="T81" s="826">
        <f t="shared" si="37"/>
        <v>1</v>
      </c>
      <c r="U81" s="282">
        <f t="shared" si="38"/>
        <v>0.25</v>
      </c>
      <c r="V81" s="283">
        <f t="array" ref="V81">SUM(1*(AA$5:DS$5=AA81:DS81))-1</f>
        <v>2</v>
      </c>
      <c r="W81" s="284">
        <f t="shared" si="39"/>
        <v>0.5</v>
      </c>
      <c r="X81" s="873">
        <f t="shared" si="40"/>
        <v>8</v>
      </c>
      <c r="Y81" s="873">
        <f t="shared" si="41"/>
        <v>9.75</v>
      </c>
      <c r="Z81" s="881">
        <f t="shared" si="42"/>
        <v>0.82051282051282048</v>
      </c>
      <c r="AA81" s="218"/>
      <c r="AB81" s="219"/>
      <c r="AC81" s="219"/>
      <c r="AD81" s="230"/>
      <c r="AE81" s="230"/>
      <c r="AF81" s="230"/>
      <c r="AG81" s="230"/>
      <c r="AH81" s="230"/>
      <c r="AI81" s="230"/>
      <c r="AJ81" s="230"/>
      <c r="AK81" s="230"/>
      <c r="AL81" s="222"/>
      <c r="AM81" s="222"/>
      <c r="AN81" s="222"/>
      <c r="AO81" s="222"/>
      <c r="AP81" s="222"/>
      <c r="AQ81" s="222"/>
      <c r="AR81" s="222"/>
      <c r="AS81" s="222"/>
      <c r="AT81" s="223"/>
      <c r="AU81" s="223"/>
      <c r="AV81" s="223"/>
      <c r="AW81" s="223"/>
      <c r="AX81" s="223"/>
      <c r="AY81" s="223"/>
      <c r="AZ81" s="223"/>
      <c r="BA81" s="223">
        <v>9</v>
      </c>
      <c r="BB81" s="223">
        <v>8</v>
      </c>
      <c r="BC81" s="223"/>
      <c r="BD81" s="224"/>
      <c r="BE81" s="224"/>
      <c r="BF81" s="224"/>
      <c r="BG81" s="224"/>
      <c r="BH81" s="224"/>
      <c r="BI81" s="224"/>
      <c r="BJ81" s="224">
        <v>5</v>
      </c>
      <c r="BK81" s="224"/>
      <c r="BL81" s="224"/>
      <c r="BM81" s="224"/>
      <c r="BN81" s="224"/>
      <c r="BO81" s="225"/>
      <c r="BP81" s="225"/>
      <c r="BQ81" s="225"/>
      <c r="BR81" s="225"/>
      <c r="BS81" s="225"/>
      <c r="BT81" s="225"/>
      <c r="BU81" s="225"/>
      <c r="BV81" s="225"/>
      <c r="BW81" s="225"/>
      <c r="BX81" s="225"/>
      <c r="BY81" s="226">
        <v>10</v>
      </c>
      <c r="BZ81" s="226"/>
      <c r="CA81" s="226"/>
      <c r="CB81" s="226"/>
      <c r="CC81" s="226"/>
      <c r="CD81" s="226"/>
      <c r="CE81" s="226"/>
      <c r="CF81" s="226"/>
      <c r="CG81" s="226"/>
      <c r="CH81" s="226"/>
      <c r="CI81" s="226"/>
      <c r="CJ81" s="226"/>
      <c r="CK81" s="226"/>
      <c r="CL81" s="227"/>
      <c r="CM81" s="227"/>
      <c r="CN81" s="227"/>
      <c r="CO81" s="227"/>
      <c r="CP81" s="227"/>
      <c r="CQ81" s="227"/>
      <c r="CR81" s="227"/>
      <c r="CS81" s="227"/>
      <c r="CT81" s="227"/>
      <c r="CU81" s="227"/>
      <c r="CV81" s="227"/>
      <c r="CW81" s="227"/>
      <c r="CX81" s="220"/>
      <c r="CY81" s="220"/>
      <c r="CZ81" s="220"/>
      <c r="DA81" s="228"/>
      <c r="DB81" s="228"/>
      <c r="DC81" s="228"/>
      <c r="DD81" s="228"/>
      <c r="DE81" s="228"/>
      <c r="DF81" s="228"/>
      <c r="DG81" s="228"/>
      <c r="DH81" s="228"/>
      <c r="DI81" s="228"/>
      <c r="DJ81" s="228"/>
      <c r="DK81" s="830"/>
      <c r="DL81" s="830"/>
      <c r="DM81" s="830"/>
      <c r="DN81" s="830"/>
      <c r="DO81" s="830"/>
      <c r="DP81" s="830"/>
      <c r="DQ81" s="1274"/>
      <c r="DR81" s="1274"/>
      <c r="DS81" s="1337"/>
    </row>
    <row r="82" spans="1:123" s="1166" customFormat="1" ht="11.1" customHeight="1" x14ac:dyDescent="0.2">
      <c r="A82" s="886">
        <f t="array" ref="A82">IF((G82&gt;=1),MAX(IF(AA82:DS82=1,$AA$2:$DS$2)),"-")</f>
        <v>85</v>
      </c>
      <c r="B82" s="178" t="s">
        <v>157</v>
      </c>
      <c r="C82" s="945">
        <f t="shared" si="23"/>
        <v>47</v>
      </c>
      <c r="D82" s="944">
        <f t="shared" si="24"/>
        <v>0.48958333333333331</v>
      </c>
      <c r="E82" s="893">
        <f t="array" ref="E82">IF((C82&gt;=1),MIN(IF(AA82:DS82&gt;=1,$AA$3:$DS$3)),"-")</f>
        <v>39445</v>
      </c>
      <c r="F82" s="890">
        <f t="array" ref="F82">IF((C82&gt;=1),MAX(IF(AA82:DS82&gt;=1,$AA$3:$DS$3)),"-")</f>
        <v>42391</v>
      </c>
      <c r="G82" s="939">
        <f t="shared" si="25"/>
        <v>6</v>
      </c>
      <c r="H82" s="943">
        <f t="shared" si="26"/>
        <v>0.1276595744680851</v>
      </c>
      <c r="I82" s="859">
        <f t="array" ref="I82">IF((G82&gt;=1),MAX(IF(AA82:DS82=1,$AA$3:$DS$3)),"-")</f>
        <v>42104</v>
      </c>
      <c r="J82" s="868">
        <f t="shared" ca="1" si="27"/>
        <v>6</v>
      </c>
      <c r="K82" s="868">
        <f t="shared" ca="1" si="28"/>
        <v>11</v>
      </c>
      <c r="L82" s="942">
        <f t="shared" si="29"/>
        <v>4</v>
      </c>
      <c r="M82" s="941">
        <f t="shared" si="30"/>
        <v>8.5106382978723402E-2</v>
      </c>
      <c r="N82" s="280">
        <f t="shared" si="31"/>
        <v>6</v>
      </c>
      <c r="O82" s="940">
        <f t="shared" si="32"/>
        <v>0.1276595744680851</v>
      </c>
      <c r="P82" s="939">
        <f t="shared" si="33"/>
        <v>16</v>
      </c>
      <c r="Q82" s="938">
        <f t="shared" si="34"/>
        <v>0.34042553191489361</v>
      </c>
      <c r="R82" s="825">
        <f t="shared" si="35"/>
        <v>19</v>
      </c>
      <c r="S82" s="281">
        <f t="shared" si="36"/>
        <v>0.40425531914893614</v>
      </c>
      <c r="T82" s="826">
        <f t="shared" si="37"/>
        <v>32</v>
      </c>
      <c r="U82" s="282">
        <f t="shared" si="38"/>
        <v>0.68085106382978722</v>
      </c>
      <c r="V82" s="283">
        <f t="array" ref="V82">SUM(1*(AA$5:DS$5=AA82:DS82))-1</f>
        <v>1</v>
      </c>
      <c r="W82" s="284">
        <f t="shared" si="39"/>
        <v>2.1276595744680851E-2</v>
      </c>
      <c r="X82" s="873">
        <f t="shared" si="40"/>
        <v>5.3404255319148932</v>
      </c>
      <c r="Y82" s="873">
        <f t="shared" si="41"/>
        <v>12.48936170212766</v>
      </c>
      <c r="Z82" s="881">
        <f t="shared" si="42"/>
        <v>0.42759795570698461</v>
      </c>
      <c r="AA82" s="229"/>
      <c r="AB82" s="227"/>
      <c r="AC82" s="227"/>
      <c r="AD82" s="220"/>
      <c r="AE82" s="220"/>
      <c r="AF82" s="220"/>
      <c r="AG82" s="220">
        <v>7</v>
      </c>
      <c r="AH82" s="220">
        <v>6</v>
      </c>
      <c r="AI82" s="220"/>
      <c r="AJ82" s="220"/>
      <c r="AK82" s="220">
        <v>12</v>
      </c>
      <c r="AL82" s="222"/>
      <c r="AM82" s="222"/>
      <c r="AN82" s="222">
        <v>6</v>
      </c>
      <c r="AO82" s="222">
        <v>6</v>
      </c>
      <c r="AP82" s="222">
        <v>8</v>
      </c>
      <c r="AQ82" s="222">
        <v>5</v>
      </c>
      <c r="AR82" s="222">
        <v>3</v>
      </c>
      <c r="AS82" s="222">
        <v>1</v>
      </c>
      <c r="AT82" s="223"/>
      <c r="AU82" s="223"/>
      <c r="AV82" s="223"/>
      <c r="AW82" s="223">
        <v>4</v>
      </c>
      <c r="AX82" s="223"/>
      <c r="AY82" s="223">
        <v>12</v>
      </c>
      <c r="AZ82" s="223"/>
      <c r="BA82" s="223"/>
      <c r="BB82" s="223"/>
      <c r="BC82" s="223"/>
      <c r="BD82" s="224"/>
      <c r="BE82" s="224"/>
      <c r="BF82" s="224">
        <v>5</v>
      </c>
      <c r="BG82" s="224">
        <v>10</v>
      </c>
      <c r="BH82" s="224"/>
      <c r="BI82" s="224">
        <v>4</v>
      </c>
      <c r="BJ82" s="224">
        <v>2</v>
      </c>
      <c r="BK82" s="224">
        <v>1</v>
      </c>
      <c r="BL82" s="224">
        <v>2</v>
      </c>
      <c r="BM82" s="224">
        <v>1</v>
      </c>
      <c r="BN82" s="224">
        <v>4</v>
      </c>
      <c r="BO82" s="225">
        <v>4</v>
      </c>
      <c r="BP82" s="225"/>
      <c r="BQ82" s="225">
        <v>3</v>
      </c>
      <c r="BR82" s="225">
        <v>7</v>
      </c>
      <c r="BS82" s="225">
        <v>12</v>
      </c>
      <c r="BT82" s="225">
        <v>3</v>
      </c>
      <c r="BU82" s="225"/>
      <c r="BV82" s="225"/>
      <c r="BW82" s="225">
        <v>3</v>
      </c>
      <c r="BX82" s="225"/>
      <c r="BY82" s="226">
        <v>8</v>
      </c>
      <c r="BZ82" s="226"/>
      <c r="CA82" s="226">
        <v>4</v>
      </c>
      <c r="CB82" s="226"/>
      <c r="CC82" s="226">
        <v>1</v>
      </c>
      <c r="CD82" s="226"/>
      <c r="CE82" s="226">
        <v>3</v>
      </c>
      <c r="CF82" s="226"/>
      <c r="CG82" s="226">
        <v>1</v>
      </c>
      <c r="CH82" s="226"/>
      <c r="CI82" s="226">
        <v>10</v>
      </c>
      <c r="CJ82" s="226"/>
      <c r="CK82" s="226">
        <v>6</v>
      </c>
      <c r="CL82" s="227"/>
      <c r="CM82" s="227">
        <v>6</v>
      </c>
      <c r="CN82" s="227">
        <v>10</v>
      </c>
      <c r="CO82" s="227"/>
      <c r="CP82" s="227">
        <v>3</v>
      </c>
      <c r="CQ82" s="227"/>
      <c r="CR82" s="227"/>
      <c r="CS82" s="227"/>
      <c r="CT82" s="227">
        <v>2</v>
      </c>
      <c r="CU82" s="227"/>
      <c r="CV82" s="227"/>
      <c r="CW82" s="227">
        <v>8</v>
      </c>
      <c r="CX82" s="220"/>
      <c r="CY82" s="220">
        <v>2</v>
      </c>
      <c r="CZ82" s="220"/>
      <c r="DA82" s="228"/>
      <c r="DB82" s="228">
        <v>4</v>
      </c>
      <c r="DC82" s="228"/>
      <c r="DD82" s="228"/>
      <c r="DE82" s="228"/>
      <c r="DF82" s="228">
        <v>5</v>
      </c>
      <c r="DG82" s="228">
        <v>1</v>
      </c>
      <c r="DH82" s="228">
        <v>9</v>
      </c>
      <c r="DI82" s="228">
        <v>7</v>
      </c>
      <c r="DJ82" s="228"/>
      <c r="DK82" s="830"/>
      <c r="DL82" s="830">
        <v>9</v>
      </c>
      <c r="DM82" s="830"/>
      <c r="DN82" s="830"/>
      <c r="DO82" s="830">
        <v>7</v>
      </c>
      <c r="DP82" s="830"/>
      <c r="DQ82" s="1274">
        <v>6</v>
      </c>
      <c r="DR82" s="1274">
        <v>8</v>
      </c>
      <c r="DS82" s="1337"/>
    </row>
    <row r="83" spans="1:123" s="1166" customFormat="1" ht="11.1" customHeight="1" x14ac:dyDescent="0.2">
      <c r="A83" s="886">
        <f t="array" ref="A83">IF((G83&gt;=1),MAX(IF(AA83:DS83=1,$AA$2:$DS$2)),"-")</f>
        <v>95</v>
      </c>
      <c r="B83" s="181" t="s">
        <v>217</v>
      </c>
      <c r="C83" s="945">
        <f t="shared" si="23"/>
        <v>76</v>
      </c>
      <c r="D83" s="944">
        <f t="shared" si="24"/>
        <v>0.79166666666666663</v>
      </c>
      <c r="E83" s="893">
        <f t="array" ref="E83">IF((C83&gt;=1),MIN(IF(AA83:DS83&gt;=1,$AA$3:$DS$3)),"-")</f>
        <v>39389</v>
      </c>
      <c r="F83" s="890">
        <f t="array" ref="F83">IF((C83&gt;=1),MAX(IF(AA83:DS83&gt;=1,$AA$3:$DS$3)),"-")</f>
        <v>42391</v>
      </c>
      <c r="G83" s="939">
        <f t="shared" si="25"/>
        <v>10</v>
      </c>
      <c r="H83" s="943">
        <f t="shared" si="26"/>
        <v>0.13157894736842105</v>
      </c>
      <c r="I83" s="859">
        <f t="array" ref="I83">IF((G83&gt;=1),MAX(IF(AA83:DS83=1,$AA$3:$DS$3)),"-")</f>
        <v>42367</v>
      </c>
      <c r="J83" s="868">
        <f t="shared" ca="1" si="27"/>
        <v>1</v>
      </c>
      <c r="K83" s="868">
        <f t="shared" ca="1" si="28"/>
        <v>1</v>
      </c>
      <c r="L83" s="942">
        <f t="shared" si="29"/>
        <v>9</v>
      </c>
      <c r="M83" s="941">
        <f t="shared" si="30"/>
        <v>0.11842105263157894</v>
      </c>
      <c r="N83" s="280">
        <f t="shared" si="31"/>
        <v>5</v>
      </c>
      <c r="O83" s="940">
        <f t="shared" si="32"/>
        <v>6.5789473684210523E-2</v>
      </c>
      <c r="P83" s="939">
        <f t="shared" si="33"/>
        <v>24</v>
      </c>
      <c r="Q83" s="938">
        <f t="shared" si="34"/>
        <v>0.31578947368421051</v>
      </c>
      <c r="R83" s="825">
        <f t="shared" si="35"/>
        <v>25</v>
      </c>
      <c r="S83" s="281">
        <f t="shared" si="36"/>
        <v>0.32894736842105265</v>
      </c>
      <c r="T83" s="826">
        <f t="shared" si="37"/>
        <v>40</v>
      </c>
      <c r="U83" s="282">
        <f t="shared" si="38"/>
        <v>0.52631578947368418</v>
      </c>
      <c r="V83" s="283">
        <f t="array" ref="V83">SUM(1*(AA$5:DS$5=AA83:DS83))-1</f>
        <v>4</v>
      </c>
      <c r="W83" s="284">
        <f t="shared" si="39"/>
        <v>5.2631578947368418E-2</v>
      </c>
      <c r="X83" s="873">
        <f t="shared" si="40"/>
        <v>6.3157894736842106</v>
      </c>
      <c r="Y83" s="873">
        <f t="shared" si="41"/>
        <v>12.289473684210526</v>
      </c>
      <c r="Z83" s="881">
        <f t="shared" si="42"/>
        <v>0.51391862955032119</v>
      </c>
      <c r="AA83" s="218"/>
      <c r="AB83" s="219"/>
      <c r="AC83" s="219"/>
      <c r="AD83" s="220"/>
      <c r="AE83" s="220">
        <v>1</v>
      </c>
      <c r="AF83" s="220"/>
      <c r="AG83" s="220">
        <v>2</v>
      </c>
      <c r="AH83" s="220">
        <v>3</v>
      </c>
      <c r="AI83" s="220">
        <v>11</v>
      </c>
      <c r="AJ83" s="220">
        <v>6</v>
      </c>
      <c r="AK83" s="220">
        <v>9</v>
      </c>
      <c r="AL83" s="222">
        <v>13</v>
      </c>
      <c r="AM83" s="222">
        <v>8</v>
      </c>
      <c r="AN83" s="222">
        <v>2</v>
      </c>
      <c r="AO83" s="222">
        <v>7</v>
      </c>
      <c r="AP83" s="222">
        <v>5</v>
      </c>
      <c r="AQ83" s="222">
        <v>4</v>
      </c>
      <c r="AR83" s="222">
        <v>9</v>
      </c>
      <c r="AS83" s="222">
        <v>5</v>
      </c>
      <c r="AT83" s="223">
        <v>9</v>
      </c>
      <c r="AU83" s="223">
        <v>3</v>
      </c>
      <c r="AV83" s="223">
        <v>6</v>
      </c>
      <c r="AW83" s="223">
        <v>2</v>
      </c>
      <c r="AX83" s="223">
        <v>6</v>
      </c>
      <c r="AY83" s="223">
        <v>6</v>
      </c>
      <c r="AZ83" s="223">
        <v>4</v>
      </c>
      <c r="BA83" s="223"/>
      <c r="BB83" s="223">
        <v>1</v>
      </c>
      <c r="BC83" s="223">
        <v>5</v>
      </c>
      <c r="BD83" s="224">
        <v>5</v>
      </c>
      <c r="BE83" s="224">
        <v>4</v>
      </c>
      <c r="BF83" s="224">
        <v>2</v>
      </c>
      <c r="BG83" s="224">
        <v>12</v>
      </c>
      <c r="BH83" s="224">
        <v>1</v>
      </c>
      <c r="BI83" s="224">
        <v>2</v>
      </c>
      <c r="BJ83" s="224">
        <v>1</v>
      </c>
      <c r="BK83" s="224">
        <v>9</v>
      </c>
      <c r="BL83" s="224"/>
      <c r="BM83" s="224">
        <v>3</v>
      </c>
      <c r="BN83" s="224">
        <v>2</v>
      </c>
      <c r="BO83" s="225"/>
      <c r="BP83" s="225">
        <v>2</v>
      </c>
      <c r="BQ83" s="225">
        <v>5</v>
      </c>
      <c r="BR83" s="225">
        <v>4</v>
      </c>
      <c r="BS83" s="225">
        <v>10</v>
      </c>
      <c r="BT83" s="225">
        <v>5</v>
      </c>
      <c r="BU83" s="225">
        <v>5</v>
      </c>
      <c r="BV83" s="225">
        <v>7</v>
      </c>
      <c r="BW83" s="225"/>
      <c r="BX83" s="225">
        <v>10</v>
      </c>
      <c r="BY83" s="226"/>
      <c r="BZ83" s="226">
        <v>6</v>
      </c>
      <c r="CA83" s="226">
        <v>12</v>
      </c>
      <c r="CB83" s="226"/>
      <c r="CC83" s="226">
        <v>12</v>
      </c>
      <c r="CD83" s="226">
        <v>7</v>
      </c>
      <c r="CE83" s="226">
        <v>7</v>
      </c>
      <c r="CF83" s="226">
        <v>1</v>
      </c>
      <c r="CG83" s="226">
        <v>10</v>
      </c>
      <c r="CH83" s="226">
        <v>3</v>
      </c>
      <c r="CI83" s="226"/>
      <c r="CJ83" s="226">
        <v>9</v>
      </c>
      <c r="CK83" s="226">
        <v>1</v>
      </c>
      <c r="CL83" s="227">
        <v>3</v>
      </c>
      <c r="CM83" s="227">
        <v>16</v>
      </c>
      <c r="CN83" s="227"/>
      <c r="CO83" s="227"/>
      <c r="CP83" s="227">
        <v>10</v>
      </c>
      <c r="CQ83" s="227"/>
      <c r="CR83" s="227">
        <v>14</v>
      </c>
      <c r="CS83" s="227">
        <v>10</v>
      </c>
      <c r="CT83" s="227">
        <v>11</v>
      </c>
      <c r="CU83" s="227">
        <v>17</v>
      </c>
      <c r="CV83" s="227">
        <v>4</v>
      </c>
      <c r="CW83" s="227">
        <v>7</v>
      </c>
      <c r="CX83" s="220"/>
      <c r="CY83" s="220">
        <v>10</v>
      </c>
      <c r="CZ83" s="220">
        <v>1</v>
      </c>
      <c r="DA83" s="228">
        <v>14</v>
      </c>
      <c r="DB83" s="228">
        <v>1</v>
      </c>
      <c r="DC83" s="228">
        <v>4</v>
      </c>
      <c r="DD83" s="228">
        <v>15</v>
      </c>
      <c r="DE83" s="228">
        <v>8</v>
      </c>
      <c r="DF83" s="228">
        <v>1</v>
      </c>
      <c r="DG83" s="228">
        <v>2</v>
      </c>
      <c r="DH83" s="228">
        <v>2</v>
      </c>
      <c r="DI83" s="228">
        <v>11</v>
      </c>
      <c r="DJ83" s="228">
        <v>9</v>
      </c>
      <c r="DK83" s="830"/>
      <c r="DL83" s="830"/>
      <c r="DM83" s="830">
        <v>8</v>
      </c>
      <c r="DN83" s="830"/>
      <c r="DO83" s="830">
        <v>6</v>
      </c>
      <c r="DP83" s="830"/>
      <c r="DQ83" s="1274">
        <v>1</v>
      </c>
      <c r="DR83" s="1274">
        <v>11</v>
      </c>
      <c r="DS83" s="1337"/>
    </row>
    <row r="84" spans="1:123" s="1269" customFormat="1" ht="11.1" customHeight="1" x14ac:dyDescent="0.2">
      <c r="A84" s="886" t="str">
        <f t="array" ref="A84">IF((G84&gt;=1),MAX(IF(AA84:DS84=1,$AA$2:$DS$2)),"-")</f>
        <v>-</v>
      </c>
      <c r="B84" s="177" t="s">
        <v>45</v>
      </c>
      <c r="C84" s="945">
        <f t="shared" si="23"/>
        <v>1</v>
      </c>
      <c r="D84" s="944">
        <f t="shared" si="24"/>
        <v>1.0416666666666666E-2</v>
      </c>
      <c r="E84" s="893">
        <f t="array" ref="E84">IF((C84&gt;=1),MIN(IF(AA84:DS84&gt;=1,$AA$3:$DS$3)),"-")</f>
        <v>39745</v>
      </c>
      <c r="F84" s="890">
        <f t="array" ref="F84">IF((C84&gt;=1),MAX(IF(AA84:DS84&gt;=1,$AA$3:$DS$3)),"-")</f>
        <v>39745</v>
      </c>
      <c r="G84" s="939">
        <f t="shared" si="25"/>
        <v>0</v>
      </c>
      <c r="H84" s="943">
        <f t="shared" si="26"/>
        <v>0</v>
      </c>
      <c r="I84" s="859" t="str">
        <f t="array" ref="I84">IF((G84&gt;=1),MAX(IF(AA84:DS84=1,$AA$3:$DS$3)),"-")</f>
        <v>-</v>
      </c>
      <c r="J84" s="868" t="str">
        <f t="shared" ca="1" si="27"/>
        <v>-</v>
      </c>
      <c r="K84" s="868" t="str">
        <f t="shared" ca="1" si="28"/>
        <v>-</v>
      </c>
      <c r="L84" s="942">
        <f t="shared" si="29"/>
        <v>0</v>
      </c>
      <c r="M84" s="941">
        <f t="shared" si="30"/>
        <v>0</v>
      </c>
      <c r="N84" s="280">
        <f t="shared" si="31"/>
        <v>0</v>
      </c>
      <c r="O84" s="940">
        <f t="shared" si="32"/>
        <v>0</v>
      </c>
      <c r="P84" s="939">
        <f t="shared" si="33"/>
        <v>0</v>
      </c>
      <c r="Q84" s="938">
        <f t="shared" si="34"/>
        <v>0</v>
      </c>
      <c r="R84" s="825">
        <f t="shared" si="35"/>
        <v>0</v>
      </c>
      <c r="S84" s="281">
        <f t="shared" si="36"/>
        <v>0</v>
      </c>
      <c r="T84" s="826">
        <f t="shared" si="37"/>
        <v>0</v>
      </c>
      <c r="U84" s="282">
        <f t="shared" si="38"/>
        <v>0</v>
      </c>
      <c r="V84" s="283">
        <f t="array" ref="V84">SUM(1*(AA$5:DS$5=AA84:DS84))-1</f>
        <v>1</v>
      </c>
      <c r="W84" s="284">
        <f t="shared" si="39"/>
        <v>1</v>
      </c>
      <c r="X84" s="873">
        <f t="shared" si="40"/>
        <v>9</v>
      </c>
      <c r="Y84" s="873">
        <f t="shared" si="41"/>
        <v>9</v>
      </c>
      <c r="Z84" s="881">
        <f t="shared" si="42"/>
        <v>1</v>
      </c>
      <c r="AA84" s="218"/>
      <c r="AB84" s="219"/>
      <c r="AC84" s="219"/>
      <c r="AD84" s="230"/>
      <c r="AE84" s="230"/>
      <c r="AF84" s="230"/>
      <c r="AG84" s="230"/>
      <c r="AH84" s="230"/>
      <c r="AI84" s="230"/>
      <c r="AJ84" s="230"/>
      <c r="AK84" s="230"/>
      <c r="AL84" s="222"/>
      <c r="AM84" s="222">
        <v>9</v>
      </c>
      <c r="AN84" s="222"/>
      <c r="AO84" s="222"/>
      <c r="AP84" s="222"/>
      <c r="AQ84" s="222"/>
      <c r="AR84" s="222"/>
      <c r="AS84" s="222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5"/>
      <c r="BP84" s="225"/>
      <c r="BQ84" s="225"/>
      <c r="BR84" s="225"/>
      <c r="BS84" s="225"/>
      <c r="BT84" s="225"/>
      <c r="BU84" s="225"/>
      <c r="BV84" s="225"/>
      <c r="BW84" s="225"/>
      <c r="BX84" s="225"/>
      <c r="BY84" s="226"/>
      <c r="BZ84" s="226"/>
      <c r="CA84" s="226"/>
      <c r="CB84" s="226"/>
      <c r="CC84" s="226"/>
      <c r="CD84" s="226"/>
      <c r="CE84" s="226"/>
      <c r="CF84" s="226"/>
      <c r="CG84" s="226"/>
      <c r="CH84" s="226"/>
      <c r="CI84" s="226"/>
      <c r="CJ84" s="226"/>
      <c r="CK84" s="226"/>
      <c r="CL84" s="227"/>
      <c r="CM84" s="227"/>
      <c r="CN84" s="227"/>
      <c r="CO84" s="227"/>
      <c r="CP84" s="227"/>
      <c r="CQ84" s="227"/>
      <c r="CR84" s="227"/>
      <c r="CS84" s="227"/>
      <c r="CT84" s="227"/>
      <c r="CU84" s="227"/>
      <c r="CV84" s="227"/>
      <c r="CW84" s="227"/>
      <c r="CX84" s="220"/>
      <c r="CY84" s="220"/>
      <c r="CZ84" s="220"/>
      <c r="DA84" s="228"/>
      <c r="DB84" s="228"/>
      <c r="DC84" s="228"/>
      <c r="DD84" s="228"/>
      <c r="DE84" s="228"/>
      <c r="DF84" s="228"/>
      <c r="DG84" s="228"/>
      <c r="DH84" s="228"/>
      <c r="DI84" s="228"/>
      <c r="DJ84" s="228"/>
      <c r="DK84" s="830"/>
      <c r="DL84" s="830"/>
      <c r="DM84" s="830"/>
      <c r="DN84" s="830"/>
      <c r="DO84" s="830"/>
      <c r="DP84" s="830"/>
      <c r="DQ84" s="1274"/>
      <c r="DR84" s="1274"/>
      <c r="DS84" s="1337"/>
    </row>
    <row r="85" spans="1:123" s="1166" customFormat="1" ht="11.1" customHeight="1" x14ac:dyDescent="0.2">
      <c r="A85" s="886">
        <f t="array" ref="A85">IF((G85&gt;=1),MAX(IF(AA85:DS85=1,$AA$2:$DS$2)),"-")</f>
        <v>66</v>
      </c>
      <c r="B85" s="179" t="s">
        <v>155</v>
      </c>
      <c r="C85" s="945">
        <f t="shared" si="23"/>
        <v>28</v>
      </c>
      <c r="D85" s="944">
        <f t="shared" si="24"/>
        <v>0.29166666666666669</v>
      </c>
      <c r="E85" s="893">
        <f t="array" ref="E85">IF((C85&gt;=1),MIN(IF(AA85:DS85&gt;=1,$AA$3:$DS$3)),"-")</f>
        <v>39308</v>
      </c>
      <c r="F85" s="890">
        <f t="array" ref="F85">IF((C85&gt;=1),MAX(IF(AA85:DS85&gt;=1,$AA$3:$DS$3)),"-")</f>
        <v>42104</v>
      </c>
      <c r="G85" s="939">
        <f t="shared" si="25"/>
        <v>4</v>
      </c>
      <c r="H85" s="943">
        <f t="shared" si="26"/>
        <v>0.14285714285714285</v>
      </c>
      <c r="I85" s="859">
        <f t="array" ref="I85">IF((G85&gt;=1),MAX(IF(AA85:DS85=1,$AA$3:$DS$3)),"-")</f>
        <v>41558</v>
      </c>
      <c r="J85" s="868">
        <f t="shared" ca="1" si="27"/>
        <v>3</v>
      </c>
      <c r="K85" s="868">
        <f t="shared" ca="1" si="28"/>
        <v>30</v>
      </c>
      <c r="L85" s="942">
        <f t="shared" si="29"/>
        <v>1</v>
      </c>
      <c r="M85" s="941">
        <f t="shared" si="30"/>
        <v>3.5714285714285712E-2</v>
      </c>
      <c r="N85" s="280">
        <f t="shared" si="31"/>
        <v>4</v>
      </c>
      <c r="O85" s="940">
        <f t="shared" si="32"/>
        <v>0.14285714285714285</v>
      </c>
      <c r="P85" s="939">
        <f t="shared" si="33"/>
        <v>9</v>
      </c>
      <c r="Q85" s="938">
        <f t="shared" si="34"/>
        <v>0.32142857142857145</v>
      </c>
      <c r="R85" s="825">
        <f t="shared" si="35"/>
        <v>11</v>
      </c>
      <c r="S85" s="281">
        <f t="shared" si="36"/>
        <v>0.39285714285714285</v>
      </c>
      <c r="T85" s="826">
        <f t="shared" si="37"/>
        <v>14</v>
      </c>
      <c r="U85" s="282">
        <f t="shared" si="38"/>
        <v>0.5</v>
      </c>
      <c r="V85" s="283">
        <f t="array" ref="V85">SUM(1*(AA$5:DS$5=AA85:DS85))-1</f>
        <v>2</v>
      </c>
      <c r="W85" s="284">
        <f t="shared" si="39"/>
        <v>7.1428571428571425E-2</v>
      </c>
      <c r="X85" s="873">
        <f t="shared" si="40"/>
        <v>6.1428571428571432</v>
      </c>
      <c r="Y85" s="873">
        <f t="shared" si="41"/>
        <v>12.464285714285714</v>
      </c>
      <c r="Z85" s="881">
        <f t="shared" si="42"/>
        <v>0.49283667621776511</v>
      </c>
      <c r="AA85" s="229"/>
      <c r="AB85" s="227"/>
      <c r="AC85" s="227">
        <v>4</v>
      </c>
      <c r="AD85" s="220"/>
      <c r="AE85" s="220"/>
      <c r="AF85" s="220">
        <v>1</v>
      </c>
      <c r="AG85" s="220"/>
      <c r="AH85" s="220">
        <v>12</v>
      </c>
      <c r="AI85" s="220">
        <v>9</v>
      </c>
      <c r="AJ85" s="220">
        <v>10</v>
      </c>
      <c r="AK85" s="220">
        <v>10</v>
      </c>
      <c r="AL85" s="222">
        <v>3</v>
      </c>
      <c r="AM85" s="222">
        <v>3</v>
      </c>
      <c r="AN85" s="222"/>
      <c r="AO85" s="222">
        <v>10</v>
      </c>
      <c r="AP85" s="222"/>
      <c r="AQ85" s="222">
        <v>11</v>
      </c>
      <c r="AR85" s="222"/>
      <c r="AS85" s="222">
        <v>12</v>
      </c>
      <c r="AT85" s="223"/>
      <c r="AU85" s="223"/>
      <c r="AV85" s="223"/>
      <c r="AW85" s="223"/>
      <c r="AX85" s="223">
        <v>7</v>
      </c>
      <c r="AY85" s="223">
        <v>9</v>
      </c>
      <c r="AZ85" s="223"/>
      <c r="BA85" s="223">
        <v>2</v>
      </c>
      <c r="BB85" s="223"/>
      <c r="BC85" s="223"/>
      <c r="BD85" s="224"/>
      <c r="BE85" s="224">
        <v>1</v>
      </c>
      <c r="BF85" s="224">
        <v>3</v>
      </c>
      <c r="BG85" s="224"/>
      <c r="BH85" s="224"/>
      <c r="BI85" s="224"/>
      <c r="BJ85" s="224">
        <v>8</v>
      </c>
      <c r="BK85" s="224"/>
      <c r="BL85" s="224"/>
      <c r="BM85" s="224">
        <v>7</v>
      </c>
      <c r="BN85" s="224">
        <v>8</v>
      </c>
      <c r="BO85" s="225">
        <v>6</v>
      </c>
      <c r="BP85" s="225"/>
      <c r="BQ85" s="225"/>
      <c r="BR85" s="225"/>
      <c r="BS85" s="225"/>
      <c r="BT85" s="225"/>
      <c r="BU85" s="225"/>
      <c r="BV85" s="225"/>
      <c r="BW85" s="225"/>
      <c r="BX85" s="225"/>
      <c r="BY85" s="226"/>
      <c r="BZ85" s="226"/>
      <c r="CA85" s="226"/>
      <c r="CB85" s="226"/>
      <c r="CC85" s="226">
        <v>6</v>
      </c>
      <c r="CD85" s="226"/>
      <c r="CE85" s="226"/>
      <c r="CF85" s="226">
        <v>7</v>
      </c>
      <c r="CG85" s="226"/>
      <c r="CH85" s="226"/>
      <c r="CI85" s="226">
        <v>1</v>
      </c>
      <c r="CJ85" s="226">
        <v>8</v>
      </c>
      <c r="CK85" s="226"/>
      <c r="CL85" s="227"/>
      <c r="CM85" s="227"/>
      <c r="CN85" s="227">
        <v>1</v>
      </c>
      <c r="CO85" s="227"/>
      <c r="CP85" s="227">
        <v>4</v>
      </c>
      <c r="CQ85" s="227"/>
      <c r="CR85" s="227"/>
      <c r="CS85" s="227"/>
      <c r="CT85" s="227"/>
      <c r="CU85" s="227"/>
      <c r="CV85" s="227"/>
      <c r="CW85" s="227"/>
      <c r="CX85" s="220"/>
      <c r="CY85" s="220"/>
      <c r="CZ85" s="220"/>
      <c r="DA85" s="228"/>
      <c r="DB85" s="228"/>
      <c r="DC85" s="228"/>
      <c r="DD85" s="228">
        <v>3</v>
      </c>
      <c r="DE85" s="228"/>
      <c r="DF85" s="228"/>
      <c r="DG85" s="228">
        <v>6</v>
      </c>
      <c r="DH85" s="228"/>
      <c r="DI85" s="228"/>
      <c r="DJ85" s="228"/>
      <c r="DK85" s="830"/>
      <c r="DL85" s="830"/>
      <c r="DM85" s="830"/>
      <c r="DN85" s="830"/>
      <c r="DO85" s="830"/>
      <c r="DP85" s="830"/>
      <c r="DQ85" s="1274"/>
      <c r="DR85" s="1274"/>
      <c r="DS85" s="1337"/>
    </row>
    <row r="86" spans="1:123" s="1166" customFormat="1" ht="11.1" customHeight="1" x14ac:dyDescent="0.2">
      <c r="A86" s="886">
        <f t="array" ref="A86">IF((G86&gt;=1),MAX(IF(AA86:DS86=1,$AA$2:$DS$2)),"-")</f>
        <v>4</v>
      </c>
      <c r="B86" s="178" t="s">
        <v>220</v>
      </c>
      <c r="C86" s="945">
        <f t="shared" si="23"/>
        <v>8</v>
      </c>
      <c r="D86" s="944">
        <f t="shared" si="24"/>
        <v>8.3333333333333329E-2</v>
      </c>
      <c r="E86" s="893">
        <f t="array" ref="E86">IF((C86&gt;=1),MIN(IF(AA86:DS86&gt;=1,$AA$3:$DS$3)),"-")</f>
        <v>39263</v>
      </c>
      <c r="F86" s="890">
        <f t="array" ref="F86">IF((C86&gt;=1),MAX(IF(AA86:DS86&gt;=1,$AA$3:$DS$3)),"-")</f>
        <v>40082</v>
      </c>
      <c r="G86" s="939">
        <f t="shared" si="25"/>
        <v>1</v>
      </c>
      <c r="H86" s="943">
        <f t="shared" si="26"/>
        <v>0.125</v>
      </c>
      <c r="I86" s="859">
        <f t="array" ref="I86">IF((G86&gt;=1),MAX(IF(AA86:DS86=1,$AA$3:$DS$3)),"-")</f>
        <v>39354</v>
      </c>
      <c r="J86" s="868">
        <f t="shared" ca="1" si="27"/>
        <v>6</v>
      </c>
      <c r="K86" s="868">
        <f t="shared" ca="1" si="28"/>
        <v>92</v>
      </c>
      <c r="L86" s="942">
        <f t="shared" si="29"/>
        <v>0</v>
      </c>
      <c r="M86" s="941">
        <f t="shared" si="30"/>
        <v>0</v>
      </c>
      <c r="N86" s="280">
        <f t="shared" si="31"/>
        <v>0</v>
      </c>
      <c r="O86" s="940">
        <f t="shared" si="32"/>
        <v>0</v>
      </c>
      <c r="P86" s="939">
        <f t="shared" si="33"/>
        <v>1</v>
      </c>
      <c r="Q86" s="938">
        <f t="shared" si="34"/>
        <v>0.125</v>
      </c>
      <c r="R86" s="825">
        <f t="shared" si="35"/>
        <v>3</v>
      </c>
      <c r="S86" s="281">
        <f t="shared" si="36"/>
        <v>0.375</v>
      </c>
      <c r="T86" s="826">
        <f t="shared" si="37"/>
        <v>3</v>
      </c>
      <c r="U86" s="282">
        <f t="shared" si="38"/>
        <v>0.375</v>
      </c>
      <c r="V86" s="283">
        <f t="array" ref="V86">SUM(1*(AA$5:DS$5=AA86:DS86))-1</f>
        <v>0</v>
      </c>
      <c r="W86" s="284">
        <f t="shared" si="39"/>
        <v>0</v>
      </c>
      <c r="X86" s="873">
        <f t="shared" si="40"/>
        <v>6.375</v>
      </c>
      <c r="Y86" s="873">
        <f t="shared" si="41"/>
        <v>12.375</v>
      </c>
      <c r="Z86" s="881">
        <f t="shared" si="42"/>
        <v>0.51515151515151514</v>
      </c>
      <c r="AA86" s="229"/>
      <c r="AB86" s="227">
        <v>10</v>
      </c>
      <c r="AC86" s="227"/>
      <c r="AD86" s="220">
        <v>1</v>
      </c>
      <c r="AE86" s="220"/>
      <c r="AF86" s="220">
        <v>4</v>
      </c>
      <c r="AG86" s="220">
        <v>8</v>
      </c>
      <c r="AH86" s="220"/>
      <c r="AI86" s="220"/>
      <c r="AJ86" s="220">
        <v>4</v>
      </c>
      <c r="AK86" s="220"/>
      <c r="AL86" s="222"/>
      <c r="AM86" s="222"/>
      <c r="AN86" s="222">
        <v>5</v>
      </c>
      <c r="AO86" s="222"/>
      <c r="AP86" s="222"/>
      <c r="AQ86" s="222"/>
      <c r="AR86" s="222">
        <v>11</v>
      </c>
      <c r="AS86" s="222"/>
      <c r="AT86" s="223"/>
      <c r="AU86" s="223">
        <v>8</v>
      </c>
      <c r="AV86" s="223"/>
      <c r="AW86" s="223"/>
      <c r="AX86" s="223"/>
      <c r="AY86" s="223"/>
      <c r="AZ86" s="223"/>
      <c r="BA86" s="223"/>
      <c r="BB86" s="223"/>
      <c r="BC86" s="223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5"/>
      <c r="BP86" s="225"/>
      <c r="BQ86" s="225"/>
      <c r="BR86" s="225"/>
      <c r="BS86" s="225"/>
      <c r="BT86" s="225"/>
      <c r="BU86" s="225"/>
      <c r="BV86" s="225"/>
      <c r="BW86" s="225"/>
      <c r="BX86" s="225"/>
      <c r="BY86" s="226"/>
      <c r="BZ86" s="226"/>
      <c r="CA86" s="226"/>
      <c r="CB86" s="226"/>
      <c r="CC86" s="226"/>
      <c r="CD86" s="226"/>
      <c r="CE86" s="226"/>
      <c r="CF86" s="226"/>
      <c r="CG86" s="226"/>
      <c r="CH86" s="226"/>
      <c r="CI86" s="226"/>
      <c r="CJ86" s="226"/>
      <c r="CK86" s="226"/>
      <c r="CL86" s="227"/>
      <c r="CM86" s="227"/>
      <c r="CN86" s="227"/>
      <c r="CO86" s="227"/>
      <c r="CP86" s="227"/>
      <c r="CQ86" s="227"/>
      <c r="CR86" s="227"/>
      <c r="CS86" s="227"/>
      <c r="CT86" s="227"/>
      <c r="CU86" s="227"/>
      <c r="CV86" s="227"/>
      <c r="CW86" s="227"/>
      <c r="CX86" s="220"/>
      <c r="CY86" s="220"/>
      <c r="CZ86" s="220"/>
      <c r="DA86" s="228"/>
      <c r="DB86" s="228"/>
      <c r="DC86" s="228"/>
      <c r="DD86" s="228"/>
      <c r="DE86" s="228"/>
      <c r="DF86" s="228"/>
      <c r="DG86" s="228"/>
      <c r="DH86" s="228"/>
      <c r="DI86" s="228"/>
      <c r="DJ86" s="228"/>
      <c r="DK86" s="830"/>
      <c r="DL86" s="830"/>
      <c r="DM86" s="830"/>
      <c r="DN86" s="830"/>
      <c r="DO86" s="830"/>
      <c r="DP86" s="830"/>
      <c r="DQ86" s="1274"/>
      <c r="DR86" s="1274"/>
      <c r="DS86" s="1337"/>
    </row>
    <row r="87" spans="1:123" s="1166" customFormat="1" ht="11.1" customHeight="1" x14ac:dyDescent="0.2">
      <c r="A87" s="886" t="str">
        <f t="array" ref="A87">IF((G87&gt;=1),MAX(IF(AA87:DS87=1,$AA$2:$DS$2)),"-")</f>
        <v>-</v>
      </c>
      <c r="B87" s="177" t="s">
        <v>47</v>
      </c>
      <c r="C87" s="945">
        <f t="shared" si="23"/>
        <v>1</v>
      </c>
      <c r="D87" s="944">
        <f t="shared" si="24"/>
        <v>1.0416666666666666E-2</v>
      </c>
      <c r="E87" s="893">
        <f t="array" ref="E87">IF((C87&gt;=1),MIN(IF(AA87:DS87&gt;=1,$AA$3:$DS$3)),"-")</f>
        <v>39781</v>
      </c>
      <c r="F87" s="890">
        <f t="array" ref="F87">IF((C87&gt;=1),MAX(IF(AA87:DS87&gt;=1,$AA$3:$DS$3)),"-")</f>
        <v>39781</v>
      </c>
      <c r="G87" s="939">
        <f t="shared" si="25"/>
        <v>0</v>
      </c>
      <c r="H87" s="943">
        <f t="shared" si="26"/>
        <v>0</v>
      </c>
      <c r="I87" s="859" t="str">
        <f t="array" ref="I87">IF((G87&gt;=1),MAX(IF(AA87:DS87=1,$AA$3:$DS$3)),"-")</f>
        <v>-</v>
      </c>
      <c r="J87" s="868" t="str">
        <f t="shared" ca="1" si="27"/>
        <v>-</v>
      </c>
      <c r="K87" s="868" t="str">
        <f t="shared" ca="1" si="28"/>
        <v>-</v>
      </c>
      <c r="L87" s="942">
        <f t="shared" si="29"/>
        <v>0</v>
      </c>
      <c r="M87" s="941">
        <f t="shared" si="30"/>
        <v>0</v>
      </c>
      <c r="N87" s="280">
        <f t="shared" si="31"/>
        <v>0</v>
      </c>
      <c r="O87" s="940">
        <f t="shared" si="32"/>
        <v>0</v>
      </c>
      <c r="P87" s="939">
        <f t="shared" si="33"/>
        <v>0</v>
      </c>
      <c r="Q87" s="938">
        <f t="shared" si="34"/>
        <v>0</v>
      </c>
      <c r="R87" s="825">
        <f t="shared" si="35"/>
        <v>0</v>
      </c>
      <c r="S87" s="281">
        <f t="shared" si="36"/>
        <v>0</v>
      </c>
      <c r="T87" s="826">
        <f t="shared" si="37"/>
        <v>0</v>
      </c>
      <c r="U87" s="282">
        <f t="shared" si="38"/>
        <v>0</v>
      </c>
      <c r="V87" s="283">
        <f t="array" ref="V87">SUM(1*(AA$5:DS$5=AA87:DS87))-1</f>
        <v>1</v>
      </c>
      <c r="W87" s="284">
        <f t="shared" si="39"/>
        <v>1</v>
      </c>
      <c r="X87" s="873">
        <f t="shared" si="40"/>
        <v>9</v>
      </c>
      <c r="Y87" s="873">
        <f t="shared" si="41"/>
        <v>9</v>
      </c>
      <c r="Z87" s="881">
        <f t="shared" si="42"/>
        <v>1</v>
      </c>
      <c r="AA87" s="218"/>
      <c r="AB87" s="219"/>
      <c r="AC87" s="219"/>
      <c r="AD87" s="230"/>
      <c r="AE87" s="230"/>
      <c r="AF87" s="230"/>
      <c r="AG87" s="230"/>
      <c r="AH87" s="230"/>
      <c r="AI87" s="230"/>
      <c r="AJ87" s="230"/>
      <c r="AK87" s="230"/>
      <c r="AL87" s="222"/>
      <c r="AM87" s="222"/>
      <c r="AN87" s="222">
        <v>9</v>
      </c>
      <c r="AO87" s="222"/>
      <c r="AP87" s="222"/>
      <c r="AQ87" s="222"/>
      <c r="AR87" s="222"/>
      <c r="AS87" s="222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5"/>
      <c r="BP87" s="225"/>
      <c r="BQ87" s="225"/>
      <c r="BR87" s="225"/>
      <c r="BS87" s="225"/>
      <c r="BT87" s="225"/>
      <c r="BU87" s="225"/>
      <c r="BV87" s="225"/>
      <c r="BW87" s="225"/>
      <c r="BX87" s="225"/>
      <c r="BY87" s="226"/>
      <c r="BZ87" s="226"/>
      <c r="CA87" s="226"/>
      <c r="CB87" s="226"/>
      <c r="CC87" s="226"/>
      <c r="CD87" s="226"/>
      <c r="CE87" s="226"/>
      <c r="CF87" s="226"/>
      <c r="CG87" s="226"/>
      <c r="CH87" s="226"/>
      <c r="CI87" s="226"/>
      <c r="CJ87" s="226"/>
      <c r="CK87" s="226"/>
      <c r="CL87" s="227"/>
      <c r="CM87" s="227"/>
      <c r="CN87" s="227"/>
      <c r="CO87" s="227"/>
      <c r="CP87" s="227"/>
      <c r="CQ87" s="227"/>
      <c r="CR87" s="227"/>
      <c r="CS87" s="227"/>
      <c r="CT87" s="227"/>
      <c r="CU87" s="227"/>
      <c r="CV87" s="227"/>
      <c r="CW87" s="227"/>
      <c r="CX87" s="220"/>
      <c r="CY87" s="220"/>
      <c r="CZ87" s="220"/>
      <c r="DA87" s="228"/>
      <c r="DB87" s="228"/>
      <c r="DC87" s="228"/>
      <c r="DD87" s="228"/>
      <c r="DE87" s="228"/>
      <c r="DF87" s="228"/>
      <c r="DG87" s="228"/>
      <c r="DH87" s="228"/>
      <c r="DI87" s="228"/>
      <c r="DJ87" s="228"/>
      <c r="DK87" s="830"/>
      <c r="DL87" s="830"/>
      <c r="DM87" s="830"/>
      <c r="DN87" s="830"/>
      <c r="DO87" s="830"/>
      <c r="DP87" s="830"/>
      <c r="DQ87" s="1274"/>
      <c r="DR87" s="1274"/>
      <c r="DS87" s="1337"/>
    </row>
    <row r="88" spans="1:123" s="1269" customFormat="1" ht="11.1" customHeight="1" x14ac:dyDescent="0.2">
      <c r="A88" s="886" t="str">
        <f t="array" ref="A88">IF((G88&gt;=1),MAX(IF(AA88:DS88=1,$AA$2:$DS$2)),"-")</f>
        <v>-</v>
      </c>
      <c r="B88" s="177" t="s">
        <v>39</v>
      </c>
      <c r="C88" s="945">
        <f t="shared" si="23"/>
        <v>1</v>
      </c>
      <c r="D88" s="944">
        <f t="shared" si="24"/>
        <v>1.0416666666666666E-2</v>
      </c>
      <c r="E88" s="893">
        <f t="array" ref="E88">IF((C88&gt;=1),MIN(IF(AA88:DS88&gt;=1,$AA$3:$DS$3)),"-")</f>
        <v>39564</v>
      </c>
      <c r="F88" s="890">
        <f t="array" ref="F88">IF((C88&gt;=1),MAX(IF(AA88:DS88&gt;=1,$AA$3:$DS$3)),"-")</f>
        <v>39564</v>
      </c>
      <c r="G88" s="939">
        <f t="shared" si="25"/>
        <v>0</v>
      </c>
      <c r="H88" s="943">
        <f t="shared" si="26"/>
        <v>0</v>
      </c>
      <c r="I88" s="859" t="str">
        <f t="array" ref="I88">IF((G88&gt;=1),MAX(IF(AA88:DS88=1,$AA$3:$DS$3)),"-")</f>
        <v>-</v>
      </c>
      <c r="J88" s="868" t="str">
        <f t="shared" ca="1" si="27"/>
        <v>-</v>
      </c>
      <c r="K88" s="868" t="str">
        <f t="shared" ca="1" si="28"/>
        <v>-</v>
      </c>
      <c r="L88" s="942">
        <f t="shared" si="29"/>
        <v>1</v>
      </c>
      <c r="M88" s="941">
        <f t="shared" si="30"/>
        <v>1</v>
      </c>
      <c r="N88" s="280">
        <f t="shared" si="31"/>
        <v>0</v>
      </c>
      <c r="O88" s="940">
        <f t="shared" si="32"/>
        <v>0</v>
      </c>
      <c r="P88" s="939">
        <f t="shared" si="33"/>
        <v>1</v>
      </c>
      <c r="Q88" s="938">
        <f t="shared" si="34"/>
        <v>1</v>
      </c>
      <c r="R88" s="825">
        <f t="shared" si="35"/>
        <v>1</v>
      </c>
      <c r="S88" s="281">
        <f t="shared" si="36"/>
        <v>1</v>
      </c>
      <c r="T88" s="826">
        <f t="shared" si="37"/>
        <v>1</v>
      </c>
      <c r="U88" s="282">
        <f t="shared" si="38"/>
        <v>1</v>
      </c>
      <c r="V88" s="283">
        <f t="array" ref="V88">SUM(1*(AA$5:DS$5=AA88:DS88))-1</f>
        <v>0</v>
      </c>
      <c r="W88" s="284">
        <f t="shared" si="39"/>
        <v>0</v>
      </c>
      <c r="X88" s="873">
        <f t="shared" si="40"/>
        <v>2</v>
      </c>
      <c r="Y88" s="873">
        <f t="shared" si="41"/>
        <v>12</v>
      </c>
      <c r="Z88" s="881">
        <f t="shared" si="42"/>
        <v>0.16666666666666666</v>
      </c>
      <c r="AA88" s="218"/>
      <c r="AB88" s="219"/>
      <c r="AC88" s="219"/>
      <c r="AD88" s="220"/>
      <c r="AE88" s="220"/>
      <c r="AF88" s="220"/>
      <c r="AG88" s="220"/>
      <c r="AH88" s="220"/>
      <c r="AI88" s="220"/>
      <c r="AJ88" s="220">
        <v>2</v>
      </c>
      <c r="AK88" s="220"/>
      <c r="AL88" s="222"/>
      <c r="AM88" s="222"/>
      <c r="AN88" s="222"/>
      <c r="AO88" s="222"/>
      <c r="AP88" s="222"/>
      <c r="AQ88" s="222"/>
      <c r="AR88" s="222"/>
      <c r="AS88" s="222"/>
      <c r="AT88" s="223"/>
      <c r="AU88" s="223"/>
      <c r="AV88" s="223"/>
      <c r="AW88" s="223"/>
      <c r="AX88" s="223"/>
      <c r="AY88" s="223"/>
      <c r="AZ88" s="223"/>
      <c r="BA88" s="223"/>
      <c r="BB88" s="223"/>
      <c r="BC88" s="223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5"/>
      <c r="BP88" s="225"/>
      <c r="BQ88" s="225"/>
      <c r="BR88" s="225"/>
      <c r="BS88" s="225"/>
      <c r="BT88" s="225"/>
      <c r="BU88" s="225"/>
      <c r="BV88" s="225"/>
      <c r="BW88" s="225"/>
      <c r="BX88" s="225"/>
      <c r="BY88" s="226"/>
      <c r="BZ88" s="226"/>
      <c r="CA88" s="226"/>
      <c r="CB88" s="226"/>
      <c r="CC88" s="226"/>
      <c r="CD88" s="226"/>
      <c r="CE88" s="226"/>
      <c r="CF88" s="226"/>
      <c r="CG88" s="226"/>
      <c r="CH88" s="226"/>
      <c r="CI88" s="226"/>
      <c r="CJ88" s="226"/>
      <c r="CK88" s="226"/>
      <c r="CL88" s="227"/>
      <c r="CM88" s="227"/>
      <c r="CN88" s="227"/>
      <c r="CO88" s="227"/>
      <c r="CP88" s="227"/>
      <c r="CQ88" s="227"/>
      <c r="CR88" s="227"/>
      <c r="CS88" s="227"/>
      <c r="CT88" s="227"/>
      <c r="CU88" s="227"/>
      <c r="CV88" s="227"/>
      <c r="CW88" s="227"/>
      <c r="CX88" s="220"/>
      <c r="CY88" s="220"/>
      <c r="CZ88" s="220"/>
      <c r="DA88" s="228"/>
      <c r="DB88" s="228"/>
      <c r="DC88" s="228"/>
      <c r="DD88" s="228"/>
      <c r="DE88" s="228"/>
      <c r="DF88" s="228"/>
      <c r="DG88" s="228"/>
      <c r="DH88" s="228"/>
      <c r="DI88" s="228"/>
      <c r="DJ88" s="228"/>
      <c r="DK88" s="830"/>
      <c r="DL88" s="830"/>
      <c r="DM88" s="830"/>
      <c r="DN88" s="830"/>
      <c r="DO88" s="830"/>
      <c r="DP88" s="830"/>
      <c r="DQ88" s="1274"/>
      <c r="DR88" s="1274"/>
      <c r="DS88" s="1337"/>
    </row>
    <row r="89" spans="1:123" s="1166" customFormat="1" ht="11.1" customHeight="1" x14ac:dyDescent="0.2">
      <c r="A89" s="886">
        <f t="array" ref="A89">IF((G89&gt;=1),MAX(IF(AA89:DS89=1,$AA$2:$DS$2)),"-")</f>
        <v>8</v>
      </c>
      <c r="B89" s="182" t="s">
        <v>222</v>
      </c>
      <c r="C89" s="945">
        <f t="shared" si="23"/>
        <v>8</v>
      </c>
      <c r="D89" s="944">
        <f t="shared" si="24"/>
        <v>8.3333333333333329E-2</v>
      </c>
      <c r="E89" s="893">
        <f t="array" ref="E89">IF((C89&gt;=1),MIN(IF(AA89:DS89&gt;=1,$AA$3:$DS$3)),"-")</f>
        <v>39410</v>
      </c>
      <c r="F89" s="890">
        <f t="array" ref="F89">IF((C89&gt;=1),MAX(IF(AA89:DS89&gt;=1,$AA$3:$DS$3)),"-")</f>
        <v>41397</v>
      </c>
      <c r="G89" s="939">
        <f t="shared" si="25"/>
        <v>1</v>
      </c>
      <c r="H89" s="943">
        <f t="shared" si="26"/>
        <v>0.125</v>
      </c>
      <c r="I89" s="859">
        <f t="array" ref="I89">IF((G89&gt;=1),MAX(IF(AA89:DS89=1,$AA$3:$DS$3)),"-")</f>
        <v>39480</v>
      </c>
      <c r="J89" s="868">
        <f t="shared" ca="1" si="27"/>
        <v>6</v>
      </c>
      <c r="K89" s="868">
        <f t="shared" ca="1" si="28"/>
        <v>88</v>
      </c>
      <c r="L89" s="942">
        <f t="shared" si="29"/>
        <v>0</v>
      </c>
      <c r="M89" s="941">
        <f t="shared" si="30"/>
        <v>0</v>
      </c>
      <c r="N89" s="280">
        <f t="shared" si="31"/>
        <v>0</v>
      </c>
      <c r="O89" s="940">
        <f t="shared" si="32"/>
        <v>0</v>
      </c>
      <c r="P89" s="939">
        <f t="shared" si="33"/>
        <v>1</v>
      </c>
      <c r="Q89" s="938">
        <f t="shared" si="34"/>
        <v>0.125</v>
      </c>
      <c r="R89" s="825">
        <f t="shared" si="35"/>
        <v>2</v>
      </c>
      <c r="S89" s="281">
        <f t="shared" si="36"/>
        <v>0.25</v>
      </c>
      <c r="T89" s="826">
        <f t="shared" si="37"/>
        <v>4</v>
      </c>
      <c r="U89" s="282">
        <f t="shared" si="38"/>
        <v>0.5</v>
      </c>
      <c r="V89" s="283">
        <f t="array" ref="V89">SUM(1*(AA$5:DS$5=AA89:DS89))-1</f>
        <v>0</v>
      </c>
      <c r="W89" s="284">
        <f t="shared" si="39"/>
        <v>0</v>
      </c>
      <c r="X89" s="873">
        <f t="shared" si="40"/>
        <v>7.875</v>
      </c>
      <c r="Y89" s="873">
        <f t="shared" si="41"/>
        <v>13.625</v>
      </c>
      <c r="Z89" s="881">
        <f t="shared" si="42"/>
        <v>0.57798165137614677</v>
      </c>
      <c r="AA89" s="229"/>
      <c r="AB89" s="232"/>
      <c r="AC89" s="227"/>
      <c r="AD89" s="220"/>
      <c r="AE89" s="220"/>
      <c r="AF89" s="220">
        <v>6</v>
      </c>
      <c r="AG89" s="220"/>
      <c r="AH89" s="220">
        <v>1</v>
      </c>
      <c r="AI89" s="220">
        <v>12</v>
      </c>
      <c r="AJ89" s="220">
        <v>8</v>
      </c>
      <c r="AK89" s="220"/>
      <c r="AL89" s="222"/>
      <c r="AM89" s="222"/>
      <c r="AN89" s="222"/>
      <c r="AO89" s="222"/>
      <c r="AP89" s="222"/>
      <c r="AQ89" s="222"/>
      <c r="AR89" s="222"/>
      <c r="AS89" s="222"/>
      <c r="AT89" s="223"/>
      <c r="AU89" s="223"/>
      <c r="AV89" s="223"/>
      <c r="AW89" s="223"/>
      <c r="AX89" s="223">
        <v>4</v>
      </c>
      <c r="AY89" s="223"/>
      <c r="AZ89" s="223"/>
      <c r="BA89" s="223"/>
      <c r="BB89" s="223"/>
      <c r="BC89" s="223"/>
      <c r="BD89" s="224"/>
      <c r="BE89" s="224"/>
      <c r="BF89" s="224">
        <v>12</v>
      </c>
      <c r="BG89" s="224">
        <v>6</v>
      </c>
      <c r="BH89" s="224"/>
      <c r="BI89" s="224"/>
      <c r="BJ89" s="224"/>
      <c r="BK89" s="224"/>
      <c r="BL89" s="224"/>
      <c r="BM89" s="224"/>
      <c r="BN89" s="224"/>
      <c r="BO89" s="225"/>
      <c r="BP89" s="225"/>
      <c r="BQ89" s="225"/>
      <c r="BR89" s="225"/>
      <c r="BS89" s="225"/>
      <c r="BT89" s="225"/>
      <c r="BU89" s="225"/>
      <c r="BV89" s="225"/>
      <c r="BW89" s="225"/>
      <c r="BX89" s="225"/>
      <c r="BY89" s="226"/>
      <c r="BZ89" s="226"/>
      <c r="CA89" s="226"/>
      <c r="CB89" s="226"/>
      <c r="CC89" s="226"/>
      <c r="CD89" s="226"/>
      <c r="CE89" s="226"/>
      <c r="CF89" s="226"/>
      <c r="CG89" s="226"/>
      <c r="CH89" s="226"/>
      <c r="CI89" s="226"/>
      <c r="CJ89" s="226">
        <v>14</v>
      </c>
      <c r="CK89" s="226"/>
      <c r="CL89" s="227"/>
      <c r="CM89" s="227"/>
      <c r="CN89" s="227"/>
      <c r="CO89" s="227"/>
      <c r="CP89" s="227"/>
      <c r="CQ89" s="227"/>
      <c r="CR89" s="227"/>
      <c r="CS89" s="227"/>
      <c r="CT89" s="227"/>
      <c r="CU89" s="227"/>
      <c r="CV89" s="227"/>
      <c r="CW89" s="227"/>
      <c r="CX89" s="220"/>
      <c r="CY89" s="220"/>
      <c r="CZ89" s="220"/>
      <c r="DA89" s="228"/>
      <c r="DB89" s="228"/>
      <c r="DC89" s="228"/>
      <c r="DD89" s="228"/>
      <c r="DE89" s="228"/>
      <c r="DF89" s="228"/>
      <c r="DG89" s="228"/>
      <c r="DH89" s="228"/>
      <c r="DI89" s="228"/>
      <c r="DJ89" s="228"/>
      <c r="DK89" s="830"/>
      <c r="DL89" s="830"/>
      <c r="DM89" s="830"/>
      <c r="DN89" s="830"/>
      <c r="DO89" s="830"/>
      <c r="DP89" s="830"/>
      <c r="DQ89" s="1274"/>
      <c r="DR89" s="1274"/>
      <c r="DS89" s="1337"/>
    </row>
    <row r="90" spans="1:123" s="1269" customFormat="1" ht="11.1" customHeight="1" x14ac:dyDescent="0.2">
      <c r="A90" s="886">
        <f t="array" ref="A90">IF((G90&gt;=1),MAX(IF(AA90:DS90=1,$AA$2:$DS$2)),"-")</f>
        <v>20</v>
      </c>
      <c r="B90" s="182" t="s">
        <v>160</v>
      </c>
      <c r="C90" s="945">
        <f t="shared" si="23"/>
        <v>3</v>
      </c>
      <c r="D90" s="944">
        <f t="shared" si="24"/>
        <v>3.125E-2</v>
      </c>
      <c r="E90" s="893">
        <f t="array" ref="E90">IF((C90&gt;=1),MIN(IF(AA90:DS90&gt;=1,$AA$3:$DS$3)),"-")</f>
        <v>39227</v>
      </c>
      <c r="F90" s="890">
        <f t="array" ref="F90">IF((C90&gt;=1),MAX(IF(AA90:DS90&gt;=1,$AA$3:$DS$3)),"-")</f>
        <v>40571</v>
      </c>
      <c r="G90" s="939">
        <f t="shared" si="25"/>
        <v>1</v>
      </c>
      <c r="H90" s="943">
        <f t="shared" si="26"/>
        <v>0.33333333333333331</v>
      </c>
      <c r="I90" s="859">
        <f t="array" ref="I90">IF((G90&gt;=1),MAX(IF(AA90:DS90=1,$AA$3:$DS$3)),"-")</f>
        <v>40053</v>
      </c>
      <c r="J90" s="868">
        <f t="shared" ca="1" si="27"/>
        <v>1</v>
      </c>
      <c r="K90" s="868">
        <f t="shared" ca="1" si="28"/>
        <v>76</v>
      </c>
      <c r="L90" s="942">
        <f t="shared" si="29"/>
        <v>0</v>
      </c>
      <c r="M90" s="941">
        <f t="shared" si="30"/>
        <v>0</v>
      </c>
      <c r="N90" s="280">
        <f t="shared" si="31"/>
        <v>1</v>
      </c>
      <c r="O90" s="940">
        <f t="shared" si="32"/>
        <v>0.33333333333333331</v>
      </c>
      <c r="P90" s="939">
        <f t="shared" si="33"/>
        <v>2</v>
      </c>
      <c r="Q90" s="938">
        <f t="shared" si="34"/>
        <v>0.66666666666666663</v>
      </c>
      <c r="R90" s="825">
        <f t="shared" si="35"/>
        <v>2</v>
      </c>
      <c r="S90" s="281">
        <f t="shared" si="36"/>
        <v>0.66666666666666663</v>
      </c>
      <c r="T90" s="826">
        <f t="shared" si="37"/>
        <v>2</v>
      </c>
      <c r="U90" s="282">
        <f t="shared" si="38"/>
        <v>0.66666666666666663</v>
      </c>
      <c r="V90" s="283">
        <f t="array" ref="V90">SUM(1*(AA$5:DS$5=AA90:DS90))-1</f>
        <v>1</v>
      </c>
      <c r="W90" s="284">
        <f t="shared" si="39"/>
        <v>0.33333333333333331</v>
      </c>
      <c r="X90" s="873">
        <f t="shared" si="40"/>
        <v>4.666666666666667</v>
      </c>
      <c r="Y90" s="873">
        <f t="shared" si="41"/>
        <v>11</v>
      </c>
      <c r="Z90" s="881">
        <f t="shared" si="42"/>
        <v>0.42424242424242425</v>
      </c>
      <c r="AA90" s="229">
        <v>3</v>
      </c>
      <c r="AB90" s="227"/>
      <c r="AC90" s="227"/>
      <c r="AD90" s="230"/>
      <c r="AE90" s="230"/>
      <c r="AF90" s="230"/>
      <c r="AG90" s="230"/>
      <c r="AH90" s="230"/>
      <c r="AI90" s="230"/>
      <c r="AJ90" s="230"/>
      <c r="AK90" s="230"/>
      <c r="AL90" s="221"/>
      <c r="AM90" s="221"/>
      <c r="AN90" s="221"/>
      <c r="AO90" s="221"/>
      <c r="AP90" s="221"/>
      <c r="AQ90" s="221"/>
      <c r="AR90" s="221"/>
      <c r="AS90" s="222"/>
      <c r="AT90" s="223">
        <v>1</v>
      </c>
      <c r="AU90" s="223"/>
      <c r="AV90" s="223"/>
      <c r="AW90" s="223"/>
      <c r="AX90" s="223"/>
      <c r="AY90" s="223"/>
      <c r="AZ90" s="223"/>
      <c r="BA90" s="223"/>
      <c r="BB90" s="223"/>
      <c r="BC90" s="223"/>
      <c r="BD90" s="224"/>
      <c r="BE90" s="224"/>
      <c r="BF90" s="224"/>
      <c r="BG90" s="224"/>
      <c r="BH90" s="224">
        <v>10</v>
      </c>
      <c r="BI90" s="224"/>
      <c r="BJ90" s="224"/>
      <c r="BK90" s="224"/>
      <c r="BL90" s="224"/>
      <c r="BM90" s="224"/>
      <c r="BN90" s="224"/>
      <c r="BO90" s="225"/>
      <c r="BP90" s="225"/>
      <c r="BQ90" s="225"/>
      <c r="BR90" s="225"/>
      <c r="BS90" s="225"/>
      <c r="BT90" s="225"/>
      <c r="BU90" s="225"/>
      <c r="BV90" s="225"/>
      <c r="BW90" s="225"/>
      <c r="BX90" s="225"/>
      <c r="BY90" s="226"/>
      <c r="BZ90" s="226"/>
      <c r="CA90" s="226"/>
      <c r="CB90" s="226"/>
      <c r="CC90" s="226"/>
      <c r="CD90" s="226"/>
      <c r="CE90" s="226"/>
      <c r="CF90" s="226"/>
      <c r="CG90" s="226"/>
      <c r="CH90" s="226"/>
      <c r="CI90" s="226"/>
      <c r="CJ90" s="226"/>
      <c r="CK90" s="226"/>
      <c r="CL90" s="227"/>
      <c r="CM90" s="227"/>
      <c r="CN90" s="227"/>
      <c r="CO90" s="227"/>
      <c r="CP90" s="227"/>
      <c r="CQ90" s="227"/>
      <c r="CR90" s="227"/>
      <c r="CS90" s="227"/>
      <c r="CT90" s="227"/>
      <c r="CU90" s="227"/>
      <c r="CV90" s="227"/>
      <c r="CW90" s="227"/>
      <c r="CX90" s="220"/>
      <c r="CY90" s="220"/>
      <c r="CZ90" s="220"/>
      <c r="DA90" s="228"/>
      <c r="DB90" s="228"/>
      <c r="DC90" s="228"/>
      <c r="DD90" s="228"/>
      <c r="DE90" s="228"/>
      <c r="DF90" s="228"/>
      <c r="DG90" s="228"/>
      <c r="DH90" s="228"/>
      <c r="DI90" s="228"/>
      <c r="DJ90" s="228"/>
      <c r="DK90" s="830"/>
      <c r="DL90" s="830"/>
      <c r="DM90" s="830"/>
      <c r="DN90" s="830"/>
      <c r="DO90" s="830"/>
      <c r="DP90" s="830"/>
      <c r="DQ90" s="1274"/>
      <c r="DR90" s="1274"/>
      <c r="DS90" s="1337"/>
    </row>
    <row r="91" spans="1:123" s="1269" customFormat="1" ht="11.1" customHeight="1" x14ac:dyDescent="0.2">
      <c r="A91" s="886" t="str">
        <f t="array" ref="A91">IF((G91&gt;=1),MAX(IF(AA91:DS91=1,$AA$2:$DS$2)),"-")</f>
        <v>-</v>
      </c>
      <c r="B91" s="177" t="s">
        <v>100</v>
      </c>
      <c r="C91" s="945">
        <f t="shared" si="23"/>
        <v>8</v>
      </c>
      <c r="D91" s="944">
        <f t="shared" si="24"/>
        <v>8.3333333333333329E-2</v>
      </c>
      <c r="E91" s="893">
        <f t="array" ref="E91">IF((C91&gt;=1),MIN(IF(AA91:DS91&gt;=1,$AA$3:$DS$3)),"-")</f>
        <v>40809</v>
      </c>
      <c r="F91" s="890">
        <f t="array" ref="F91">IF((C91&gt;=1),MAX(IF(AA91:DS91&gt;=1,$AA$3:$DS$3)),"-")</f>
        <v>42174</v>
      </c>
      <c r="G91" s="939">
        <f t="shared" si="25"/>
        <v>0</v>
      </c>
      <c r="H91" s="943">
        <f t="shared" si="26"/>
        <v>0</v>
      </c>
      <c r="I91" s="859" t="str">
        <f t="array" ref="I91">IF((G91&gt;=1),MAX(IF(AA91:DS91=1,$AA$3:$DS$3)),"-")</f>
        <v>-</v>
      </c>
      <c r="J91" s="868" t="str">
        <f t="shared" ca="1" si="27"/>
        <v>-</v>
      </c>
      <c r="K91" s="868" t="str">
        <f t="shared" ca="1" si="28"/>
        <v>-</v>
      </c>
      <c r="L91" s="942">
        <f t="shared" si="29"/>
        <v>0</v>
      </c>
      <c r="M91" s="941">
        <f t="shared" si="30"/>
        <v>0</v>
      </c>
      <c r="N91" s="280">
        <f t="shared" si="31"/>
        <v>1</v>
      </c>
      <c r="O91" s="940">
        <f t="shared" si="32"/>
        <v>0.125</v>
      </c>
      <c r="P91" s="939">
        <f t="shared" si="33"/>
        <v>1</v>
      </c>
      <c r="Q91" s="938">
        <f t="shared" si="34"/>
        <v>0.125</v>
      </c>
      <c r="R91" s="825">
        <f t="shared" si="35"/>
        <v>2</v>
      </c>
      <c r="S91" s="281">
        <f t="shared" si="36"/>
        <v>0.25</v>
      </c>
      <c r="T91" s="826">
        <f t="shared" si="37"/>
        <v>4</v>
      </c>
      <c r="U91" s="282">
        <f t="shared" si="38"/>
        <v>0.5</v>
      </c>
      <c r="V91" s="283">
        <f t="array" ref="V91">SUM(1*(AA$5:DS$5=AA91:DS91))-1</f>
        <v>1</v>
      </c>
      <c r="W91" s="284">
        <f t="shared" si="39"/>
        <v>0.125</v>
      </c>
      <c r="X91" s="873">
        <f t="shared" si="40"/>
        <v>7.625</v>
      </c>
      <c r="Y91" s="873">
        <f t="shared" si="41"/>
        <v>13.875</v>
      </c>
      <c r="Z91" s="881">
        <f t="shared" si="42"/>
        <v>0.5495495495495496</v>
      </c>
      <c r="AA91" s="218"/>
      <c r="AB91" s="219"/>
      <c r="AC91" s="219"/>
      <c r="AD91" s="230"/>
      <c r="AE91" s="230"/>
      <c r="AF91" s="230"/>
      <c r="AG91" s="230"/>
      <c r="AH91" s="230"/>
      <c r="AI91" s="230"/>
      <c r="AJ91" s="230"/>
      <c r="AK91" s="230"/>
      <c r="AL91" s="221"/>
      <c r="AM91" s="221"/>
      <c r="AN91" s="221"/>
      <c r="AO91" s="221"/>
      <c r="AP91" s="221"/>
      <c r="AQ91" s="221"/>
      <c r="AR91" s="221"/>
      <c r="AS91" s="222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5"/>
      <c r="BP91" s="225">
        <v>4</v>
      </c>
      <c r="BQ91" s="225">
        <v>9</v>
      </c>
      <c r="BR91" s="225"/>
      <c r="BS91" s="225"/>
      <c r="BT91" s="225"/>
      <c r="BU91" s="225"/>
      <c r="BV91" s="225"/>
      <c r="BW91" s="225"/>
      <c r="BX91" s="225">
        <v>7</v>
      </c>
      <c r="BY91" s="226"/>
      <c r="BZ91" s="226"/>
      <c r="CA91" s="226"/>
      <c r="CB91" s="226"/>
      <c r="CC91" s="226">
        <v>7</v>
      </c>
      <c r="CD91" s="226"/>
      <c r="CE91" s="226"/>
      <c r="CF91" s="226"/>
      <c r="CG91" s="226"/>
      <c r="CH91" s="226"/>
      <c r="CI91" s="226"/>
      <c r="CJ91" s="226"/>
      <c r="CK91" s="226"/>
      <c r="CL91" s="227"/>
      <c r="CM91" s="227">
        <v>4</v>
      </c>
      <c r="CN91" s="227"/>
      <c r="CO91" s="227"/>
      <c r="CP91" s="227"/>
      <c r="CQ91" s="227"/>
      <c r="CR91" s="227"/>
      <c r="CS91" s="227"/>
      <c r="CT91" s="227"/>
      <c r="CU91" s="227"/>
      <c r="CV91" s="227"/>
      <c r="CW91" s="227"/>
      <c r="CX91" s="220"/>
      <c r="CY91" s="220"/>
      <c r="CZ91" s="220"/>
      <c r="DA91" s="228"/>
      <c r="DB91" s="228"/>
      <c r="DC91" s="228">
        <v>3</v>
      </c>
      <c r="DD91" s="228"/>
      <c r="DE91" s="228">
        <v>16</v>
      </c>
      <c r="DF91" s="228"/>
      <c r="DG91" s="228"/>
      <c r="DH91" s="228"/>
      <c r="DI91" s="228"/>
      <c r="DJ91" s="228">
        <v>11</v>
      </c>
      <c r="DK91" s="830"/>
      <c r="DL91" s="830"/>
      <c r="DM91" s="830"/>
      <c r="DN91" s="830"/>
      <c r="DO91" s="830"/>
      <c r="DP91" s="830"/>
      <c r="DQ91" s="1274"/>
      <c r="DR91" s="1274"/>
      <c r="DS91" s="1337"/>
    </row>
    <row r="92" spans="1:123" s="1270" customFormat="1" ht="11.1" customHeight="1" x14ac:dyDescent="0.2">
      <c r="A92" s="886" t="str">
        <f t="array" ref="A92">IF((G92&gt;=1),MAX(IF(AA92:DS92=1,$AA$2:$DS$2)),"-")</f>
        <v>-</v>
      </c>
      <c r="B92" s="177" t="s">
        <v>177</v>
      </c>
      <c r="C92" s="945">
        <f t="shared" si="23"/>
        <v>1</v>
      </c>
      <c r="D92" s="944">
        <f t="shared" si="24"/>
        <v>1.0416666666666666E-2</v>
      </c>
      <c r="E92" s="893">
        <f t="array" ref="E92">IF((C92&gt;=1),MIN(IF(AA92:DS92&gt;=1,$AA$3:$DS$3)),"-")</f>
        <v>41348</v>
      </c>
      <c r="F92" s="890">
        <f t="array" ref="F92">IF((C92&gt;=1),MAX(IF(AA92:DS92&gt;=1,$AA$3:$DS$3)),"-")</f>
        <v>41348</v>
      </c>
      <c r="G92" s="939">
        <f t="shared" si="25"/>
        <v>0</v>
      </c>
      <c r="H92" s="943">
        <f t="shared" si="26"/>
        <v>0</v>
      </c>
      <c r="I92" s="859" t="str">
        <f t="array" ref="I92">IF((G92&gt;=1),MAX(IF(AA92:DS92=1,$AA$3:$DS$3)),"-")</f>
        <v>-</v>
      </c>
      <c r="J92" s="868" t="str">
        <f t="shared" ca="1" si="27"/>
        <v>-</v>
      </c>
      <c r="K92" s="868" t="str">
        <f t="shared" ca="1" si="28"/>
        <v>-</v>
      </c>
      <c r="L92" s="942">
        <f t="shared" si="29"/>
        <v>0</v>
      </c>
      <c r="M92" s="941">
        <f t="shared" si="30"/>
        <v>0</v>
      </c>
      <c r="N92" s="280">
        <f t="shared" si="31"/>
        <v>0</v>
      </c>
      <c r="O92" s="940">
        <f t="shared" si="32"/>
        <v>0</v>
      </c>
      <c r="P92" s="939">
        <f t="shared" si="33"/>
        <v>0</v>
      </c>
      <c r="Q92" s="938">
        <f t="shared" si="34"/>
        <v>0</v>
      </c>
      <c r="R92" s="825">
        <f t="shared" si="35"/>
        <v>0</v>
      </c>
      <c r="S92" s="281">
        <f t="shared" si="36"/>
        <v>0</v>
      </c>
      <c r="T92" s="826">
        <f t="shared" si="37"/>
        <v>0</v>
      </c>
      <c r="U92" s="282">
        <f t="shared" si="38"/>
        <v>0</v>
      </c>
      <c r="V92" s="283">
        <f t="array" ref="V92">SUM(1*(AA$5:DS$5=AA92:DS92))-1</f>
        <v>1</v>
      </c>
      <c r="W92" s="284">
        <f t="shared" si="39"/>
        <v>1</v>
      </c>
      <c r="X92" s="873">
        <f t="shared" si="40"/>
        <v>11</v>
      </c>
      <c r="Y92" s="873">
        <f t="shared" si="41"/>
        <v>11</v>
      </c>
      <c r="Z92" s="881">
        <f t="shared" si="42"/>
        <v>1</v>
      </c>
      <c r="AA92" s="218"/>
      <c r="AB92" s="219"/>
      <c r="AC92" s="219"/>
      <c r="AD92" s="233"/>
      <c r="AE92" s="233"/>
      <c r="AF92" s="233"/>
      <c r="AG92" s="233"/>
      <c r="AH92" s="233"/>
      <c r="AI92" s="233"/>
      <c r="AJ92" s="233"/>
      <c r="AK92" s="233"/>
      <c r="AL92" s="234"/>
      <c r="AM92" s="234"/>
      <c r="AN92" s="234"/>
      <c r="AO92" s="234"/>
      <c r="AP92" s="234"/>
      <c r="AQ92" s="234"/>
      <c r="AR92" s="234"/>
      <c r="AS92" s="222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5"/>
      <c r="BP92" s="225"/>
      <c r="BQ92" s="225"/>
      <c r="BR92" s="225"/>
      <c r="BS92" s="225"/>
      <c r="BT92" s="225"/>
      <c r="BU92" s="225"/>
      <c r="BV92" s="225"/>
      <c r="BW92" s="225"/>
      <c r="BX92" s="225"/>
      <c r="BY92" s="226"/>
      <c r="BZ92" s="226"/>
      <c r="CA92" s="226"/>
      <c r="CB92" s="226"/>
      <c r="CC92" s="226"/>
      <c r="CD92" s="226"/>
      <c r="CE92" s="226"/>
      <c r="CF92" s="226"/>
      <c r="CG92" s="226"/>
      <c r="CH92" s="226">
        <v>11</v>
      </c>
      <c r="CI92" s="226"/>
      <c r="CJ92" s="226"/>
      <c r="CK92" s="226"/>
      <c r="CL92" s="227"/>
      <c r="CM92" s="227"/>
      <c r="CN92" s="227"/>
      <c r="CO92" s="227"/>
      <c r="CP92" s="227"/>
      <c r="CQ92" s="227"/>
      <c r="CR92" s="227"/>
      <c r="CS92" s="227"/>
      <c r="CT92" s="227"/>
      <c r="CU92" s="227"/>
      <c r="CV92" s="227"/>
      <c r="CW92" s="227"/>
      <c r="CX92" s="220"/>
      <c r="CY92" s="220"/>
      <c r="CZ92" s="220"/>
      <c r="DA92" s="228"/>
      <c r="DB92" s="228"/>
      <c r="DC92" s="228"/>
      <c r="DD92" s="228"/>
      <c r="DE92" s="228"/>
      <c r="DF92" s="228"/>
      <c r="DG92" s="228"/>
      <c r="DH92" s="228"/>
      <c r="DI92" s="228"/>
      <c r="DJ92" s="228"/>
      <c r="DK92" s="830"/>
      <c r="DL92" s="830"/>
      <c r="DM92" s="830"/>
      <c r="DN92" s="830"/>
      <c r="DO92" s="830"/>
      <c r="DP92" s="830"/>
      <c r="DQ92" s="1274"/>
      <c r="DR92" s="1274"/>
      <c r="DS92" s="1337"/>
    </row>
    <row r="93" spans="1:123" s="1270" customFormat="1" ht="11.1" customHeight="1" x14ac:dyDescent="0.2">
      <c r="A93" s="886" t="str">
        <f t="array" ref="A93">IF((G93&gt;=1),MAX(IF(AA93:DS93=1,$AA$2:$DS$2)),"-")</f>
        <v>-</v>
      </c>
      <c r="B93" s="177" t="s">
        <v>63</v>
      </c>
      <c r="C93" s="945">
        <f t="shared" si="23"/>
        <v>1</v>
      </c>
      <c r="D93" s="944">
        <f t="shared" si="24"/>
        <v>1.0416666666666666E-2</v>
      </c>
      <c r="E93" s="893">
        <f t="array" ref="E93">IF((C93&gt;=1),MIN(IF(AA93:DS93&gt;=1,$AA$3:$DS$3)),"-")</f>
        <v>39263</v>
      </c>
      <c r="F93" s="890">
        <f t="array" ref="F93">IF((C93&gt;=1),MAX(IF(AA93:DS93&gt;=1,$AA$3:$DS$3)),"-")</f>
        <v>39263</v>
      </c>
      <c r="G93" s="939">
        <f t="shared" si="25"/>
        <v>0</v>
      </c>
      <c r="H93" s="943">
        <f t="shared" si="26"/>
        <v>0</v>
      </c>
      <c r="I93" s="859" t="str">
        <f t="array" ref="I93">IF((G93&gt;=1),MAX(IF(AA93:DS93=1,$AA$3:$DS$3)),"-")</f>
        <v>-</v>
      </c>
      <c r="J93" s="868" t="str">
        <f t="shared" ca="1" si="27"/>
        <v>-</v>
      </c>
      <c r="K93" s="868" t="str">
        <f t="shared" ca="1" si="28"/>
        <v>-</v>
      </c>
      <c r="L93" s="942">
        <f t="shared" si="29"/>
        <v>0</v>
      </c>
      <c r="M93" s="941">
        <f t="shared" si="30"/>
        <v>0</v>
      </c>
      <c r="N93" s="280">
        <f t="shared" si="31"/>
        <v>0</v>
      </c>
      <c r="O93" s="940">
        <f t="shared" si="32"/>
        <v>0</v>
      </c>
      <c r="P93" s="939">
        <f t="shared" si="33"/>
        <v>0</v>
      </c>
      <c r="Q93" s="938">
        <f t="shared" si="34"/>
        <v>0</v>
      </c>
      <c r="R93" s="825">
        <f t="shared" si="35"/>
        <v>0</v>
      </c>
      <c r="S93" s="281">
        <f t="shared" si="36"/>
        <v>0</v>
      </c>
      <c r="T93" s="826">
        <f t="shared" si="37"/>
        <v>0</v>
      </c>
      <c r="U93" s="282">
        <f t="shared" si="38"/>
        <v>0</v>
      </c>
      <c r="V93" s="283">
        <f t="array" ref="V93">SUM(1*(AA$5:DS$5=AA93:DS93))-1</f>
        <v>0</v>
      </c>
      <c r="W93" s="284">
        <f t="shared" si="39"/>
        <v>0</v>
      </c>
      <c r="X93" s="873">
        <f t="shared" si="40"/>
        <v>7</v>
      </c>
      <c r="Y93" s="873">
        <f t="shared" si="41"/>
        <v>13</v>
      </c>
      <c r="Z93" s="881">
        <f t="shared" si="42"/>
        <v>0.53846153846153844</v>
      </c>
      <c r="AA93" s="218"/>
      <c r="AB93" s="227">
        <v>7</v>
      </c>
      <c r="AC93" s="219"/>
      <c r="AD93" s="235"/>
      <c r="AE93" s="235"/>
      <c r="AF93" s="233"/>
      <c r="AG93" s="233"/>
      <c r="AH93" s="233"/>
      <c r="AI93" s="233"/>
      <c r="AJ93" s="233"/>
      <c r="AK93" s="233"/>
      <c r="AL93" s="234"/>
      <c r="AM93" s="234"/>
      <c r="AN93" s="234"/>
      <c r="AO93" s="234"/>
      <c r="AP93" s="234"/>
      <c r="AQ93" s="234"/>
      <c r="AR93" s="234"/>
      <c r="AS93" s="222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5"/>
      <c r="BP93" s="225"/>
      <c r="BQ93" s="225"/>
      <c r="BR93" s="225"/>
      <c r="BS93" s="225"/>
      <c r="BT93" s="225"/>
      <c r="BU93" s="225"/>
      <c r="BV93" s="225"/>
      <c r="BW93" s="225"/>
      <c r="BX93" s="225"/>
      <c r="BY93" s="226"/>
      <c r="BZ93" s="226"/>
      <c r="CA93" s="226"/>
      <c r="CB93" s="226"/>
      <c r="CC93" s="226"/>
      <c r="CD93" s="226"/>
      <c r="CE93" s="226"/>
      <c r="CF93" s="226"/>
      <c r="CG93" s="226"/>
      <c r="CH93" s="226"/>
      <c r="CI93" s="226"/>
      <c r="CJ93" s="226"/>
      <c r="CK93" s="226"/>
      <c r="CL93" s="227"/>
      <c r="CM93" s="227"/>
      <c r="CN93" s="227"/>
      <c r="CO93" s="227"/>
      <c r="CP93" s="227"/>
      <c r="CQ93" s="227"/>
      <c r="CR93" s="227"/>
      <c r="CS93" s="227"/>
      <c r="CT93" s="227"/>
      <c r="CU93" s="227"/>
      <c r="CV93" s="227"/>
      <c r="CW93" s="227"/>
      <c r="CX93" s="220"/>
      <c r="CY93" s="220"/>
      <c r="CZ93" s="220"/>
      <c r="DA93" s="228"/>
      <c r="DB93" s="228"/>
      <c r="DC93" s="228"/>
      <c r="DD93" s="228"/>
      <c r="DE93" s="228"/>
      <c r="DF93" s="228"/>
      <c r="DG93" s="228"/>
      <c r="DH93" s="228"/>
      <c r="DI93" s="228"/>
      <c r="DJ93" s="228"/>
      <c r="DK93" s="830"/>
      <c r="DL93" s="830"/>
      <c r="DM93" s="830"/>
      <c r="DN93" s="830"/>
      <c r="DO93" s="830"/>
      <c r="DP93" s="830"/>
      <c r="DQ93" s="1274"/>
      <c r="DR93" s="1274"/>
      <c r="DS93" s="1337"/>
    </row>
    <row r="94" spans="1:123" s="1269" customFormat="1" ht="11.1" customHeight="1" x14ac:dyDescent="0.2">
      <c r="A94" s="886">
        <f t="array" ref="A94">IF((G94&gt;=1),MAX(IF(AA94:DS94=1,$AA$2:$DS$2)),"-")</f>
        <v>60</v>
      </c>
      <c r="B94" s="179" t="s">
        <v>158</v>
      </c>
      <c r="C94" s="945">
        <f t="shared" si="23"/>
        <v>32</v>
      </c>
      <c r="D94" s="944">
        <f t="shared" si="24"/>
        <v>0.33333333333333331</v>
      </c>
      <c r="E94" s="893">
        <f t="array" ref="E94">IF((C94&gt;=1),MIN(IF(AA94:DS94&gt;=1,$AA$3:$DS$3)),"-")</f>
        <v>39263</v>
      </c>
      <c r="F94" s="890">
        <f t="array" ref="F94">IF((C94&gt;=1),MAX(IF(AA94:DS94&gt;=1,$AA$3:$DS$3)),"-")</f>
        <v>41996</v>
      </c>
      <c r="G94" s="939">
        <f t="shared" si="25"/>
        <v>4</v>
      </c>
      <c r="H94" s="943">
        <f t="shared" si="26"/>
        <v>0.125</v>
      </c>
      <c r="I94" s="859">
        <f t="array" ref="I94">IF((G94&gt;=1),MAX(IF(AA94:DS94=1,$AA$3:$DS$3)),"-")</f>
        <v>41348</v>
      </c>
      <c r="J94" s="868">
        <f t="shared" ca="1" si="27"/>
        <v>5</v>
      </c>
      <c r="K94" s="868">
        <f t="shared" ca="1" si="28"/>
        <v>36</v>
      </c>
      <c r="L94" s="942">
        <f t="shared" si="29"/>
        <v>1</v>
      </c>
      <c r="M94" s="941">
        <f t="shared" si="30"/>
        <v>3.125E-2</v>
      </c>
      <c r="N94" s="280">
        <f t="shared" si="31"/>
        <v>4</v>
      </c>
      <c r="O94" s="940">
        <f t="shared" si="32"/>
        <v>0.125</v>
      </c>
      <c r="P94" s="939">
        <f t="shared" si="33"/>
        <v>9</v>
      </c>
      <c r="Q94" s="938">
        <f t="shared" si="34"/>
        <v>0.28125</v>
      </c>
      <c r="R94" s="825">
        <f t="shared" si="35"/>
        <v>10</v>
      </c>
      <c r="S94" s="281">
        <f t="shared" si="36"/>
        <v>0.3125</v>
      </c>
      <c r="T94" s="826">
        <f t="shared" si="37"/>
        <v>17</v>
      </c>
      <c r="U94" s="282">
        <f t="shared" si="38"/>
        <v>0.53125</v>
      </c>
      <c r="V94" s="283">
        <f t="array" ref="V94">SUM(1*(AA$5:DS$5=AA94:DS94))-1</f>
        <v>3</v>
      </c>
      <c r="W94" s="284">
        <f t="shared" si="39"/>
        <v>9.375E-2</v>
      </c>
      <c r="X94" s="873">
        <f t="shared" si="40"/>
        <v>6.25</v>
      </c>
      <c r="Y94" s="873">
        <f t="shared" si="41"/>
        <v>12</v>
      </c>
      <c r="Z94" s="881">
        <f t="shared" si="42"/>
        <v>0.52083333333333337</v>
      </c>
      <c r="AA94" s="229"/>
      <c r="AB94" s="227">
        <v>1</v>
      </c>
      <c r="AC94" s="227">
        <v>5</v>
      </c>
      <c r="AD94" s="220">
        <v>6</v>
      </c>
      <c r="AE94" s="220">
        <v>5</v>
      </c>
      <c r="AF94" s="220"/>
      <c r="AG94" s="220"/>
      <c r="AH94" s="220"/>
      <c r="AI94" s="220">
        <v>4</v>
      </c>
      <c r="AJ94" s="220">
        <v>9</v>
      </c>
      <c r="AK94" s="220">
        <v>3</v>
      </c>
      <c r="AL94" s="222">
        <v>8</v>
      </c>
      <c r="AM94" s="222"/>
      <c r="AN94" s="222"/>
      <c r="AO94" s="222"/>
      <c r="AP94" s="222"/>
      <c r="AQ94" s="222">
        <v>1</v>
      </c>
      <c r="AR94" s="222">
        <v>14</v>
      </c>
      <c r="AS94" s="222">
        <v>10</v>
      </c>
      <c r="AT94" s="223">
        <v>2</v>
      </c>
      <c r="AU94" s="223"/>
      <c r="AV94" s="223">
        <v>10</v>
      </c>
      <c r="AW94" s="223">
        <v>3</v>
      </c>
      <c r="AX94" s="223"/>
      <c r="AY94" s="223">
        <v>4</v>
      </c>
      <c r="AZ94" s="223"/>
      <c r="BA94" s="223"/>
      <c r="BB94" s="223"/>
      <c r="BC94" s="223"/>
      <c r="BD94" s="224">
        <v>3</v>
      </c>
      <c r="BE94" s="224"/>
      <c r="BF94" s="224"/>
      <c r="BG94" s="224">
        <v>9</v>
      </c>
      <c r="BH94" s="224">
        <v>7</v>
      </c>
      <c r="BI94" s="224">
        <v>8</v>
      </c>
      <c r="BJ94" s="224"/>
      <c r="BK94" s="224">
        <v>5</v>
      </c>
      <c r="BL94" s="224">
        <v>1</v>
      </c>
      <c r="BM94" s="224"/>
      <c r="BN94" s="224"/>
      <c r="BO94" s="225">
        <v>8</v>
      </c>
      <c r="BP94" s="225">
        <v>5</v>
      </c>
      <c r="BQ94" s="225"/>
      <c r="BR94" s="225"/>
      <c r="BS94" s="225">
        <v>7</v>
      </c>
      <c r="BT94" s="225"/>
      <c r="BU94" s="225"/>
      <c r="BV94" s="225"/>
      <c r="BW94" s="225"/>
      <c r="BX94" s="225"/>
      <c r="BY94" s="226">
        <v>9</v>
      </c>
      <c r="BZ94" s="226"/>
      <c r="CA94" s="226"/>
      <c r="CB94" s="226"/>
      <c r="CC94" s="226"/>
      <c r="CD94" s="226"/>
      <c r="CE94" s="226">
        <v>5</v>
      </c>
      <c r="CF94" s="226"/>
      <c r="CG94" s="226"/>
      <c r="CH94" s="226">
        <v>1</v>
      </c>
      <c r="CI94" s="226"/>
      <c r="CJ94" s="226"/>
      <c r="CK94" s="226">
        <v>12</v>
      </c>
      <c r="CL94" s="227"/>
      <c r="CM94" s="227"/>
      <c r="CN94" s="227"/>
      <c r="CO94" s="227"/>
      <c r="CP94" s="227"/>
      <c r="CQ94" s="227"/>
      <c r="CR94" s="227">
        <v>11</v>
      </c>
      <c r="CS94" s="227"/>
      <c r="CT94" s="227"/>
      <c r="CU94" s="227"/>
      <c r="CV94" s="227"/>
      <c r="CW94" s="227"/>
      <c r="CX94" s="220">
        <v>3</v>
      </c>
      <c r="CY94" s="220"/>
      <c r="CZ94" s="220">
        <v>13</v>
      </c>
      <c r="DA94" s="228"/>
      <c r="DB94" s="228"/>
      <c r="DC94" s="228">
        <v>8</v>
      </c>
      <c r="DD94" s="228"/>
      <c r="DE94" s="228"/>
      <c r="DF94" s="228"/>
      <c r="DG94" s="228"/>
      <c r="DH94" s="228"/>
      <c r="DI94" s="228"/>
      <c r="DJ94" s="228"/>
      <c r="DK94" s="830"/>
      <c r="DL94" s="830"/>
      <c r="DM94" s="830"/>
      <c r="DN94" s="830"/>
      <c r="DO94" s="830"/>
      <c r="DP94" s="830"/>
      <c r="DQ94" s="1274"/>
      <c r="DR94" s="1274"/>
      <c r="DS94" s="1337"/>
    </row>
    <row r="95" spans="1:123" s="1269" customFormat="1" ht="11.1" customHeight="1" x14ac:dyDescent="0.2">
      <c r="A95" s="886" t="str">
        <f t="array" ref="A95">IF((G95&gt;=1),MAX(IF(AA95:DS95=1,$AA$2:$DS$2)),"-")</f>
        <v>-</v>
      </c>
      <c r="B95" s="177" t="s">
        <v>64</v>
      </c>
      <c r="C95" s="945">
        <f t="shared" si="23"/>
        <v>1</v>
      </c>
      <c r="D95" s="944">
        <f t="shared" si="24"/>
        <v>1.0416666666666666E-2</v>
      </c>
      <c r="E95" s="893">
        <f t="array" ref="E95">IF((C95&gt;=1),MIN(IF(AA95:DS95&gt;=1,$AA$3:$DS$3)),"-")</f>
        <v>39308</v>
      </c>
      <c r="F95" s="890">
        <f t="array" ref="F95">IF((C95&gt;=1),MAX(IF(AA95:DS95&gt;=1,$AA$3:$DS$3)),"-")</f>
        <v>39308</v>
      </c>
      <c r="G95" s="939">
        <f t="shared" si="25"/>
        <v>0</v>
      </c>
      <c r="H95" s="943">
        <f t="shared" si="26"/>
        <v>0</v>
      </c>
      <c r="I95" s="859" t="str">
        <f t="array" ref="I95">IF((G95&gt;=1),MAX(IF(AA95:DS95=1,$AA$3:$DS$3)),"-")</f>
        <v>-</v>
      </c>
      <c r="J95" s="868" t="str">
        <f t="shared" ca="1" si="27"/>
        <v>-</v>
      </c>
      <c r="K95" s="868" t="str">
        <f t="shared" ca="1" si="28"/>
        <v>-</v>
      </c>
      <c r="L95" s="942">
        <f t="shared" si="29"/>
        <v>0</v>
      </c>
      <c r="M95" s="941">
        <f t="shared" si="30"/>
        <v>0</v>
      </c>
      <c r="N95" s="280">
        <f t="shared" si="31"/>
        <v>0</v>
      </c>
      <c r="O95" s="940">
        <f t="shared" si="32"/>
        <v>0</v>
      </c>
      <c r="P95" s="939">
        <f t="shared" si="33"/>
        <v>0</v>
      </c>
      <c r="Q95" s="938">
        <f t="shared" si="34"/>
        <v>0</v>
      </c>
      <c r="R95" s="825">
        <f t="shared" si="35"/>
        <v>0</v>
      </c>
      <c r="S95" s="281">
        <f t="shared" si="36"/>
        <v>0</v>
      </c>
      <c r="T95" s="826">
        <f t="shared" si="37"/>
        <v>0</v>
      </c>
      <c r="U95" s="282">
        <f t="shared" si="38"/>
        <v>0</v>
      </c>
      <c r="V95" s="283">
        <f t="array" ref="V95">SUM(1*(AA$5:DS$5=AA95:DS95))-1</f>
        <v>0</v>
      </c>
      <c r="W95" s="284">
        <f t="shared" si="39"/>
        <v>0</v>
      </c>
      <c r="X95" s="873">
        <f t="shared" si="40"/>
        <v>7</v>
      </c>
      <c r="Y95" s="873">
        <f t="shared" si="41"/>
        <v>10</v>
      </c>
      <c r="Z95" s="881">
        <f t="shared" si="42"/>
        <v>0.7</v>
      </c>
      <c r="AA95" s="229"/>
      <c r="AB95" s="227"/>
      <c r="AC95" s="227">
        <v>7</v>
      </c>
      <c r="AD95" s="230"/>
      <c r="AE95" s="230"/>
      <c r="AF95" s="230"/>
      <c r="AG95" s="230"/>
      <c r="AH95" s="230"/>
      <c r="AI95" s="230"/>
      <c r="AJ95" s="230"/>
      <c r="AK95" s="230"/>
      <c r="AL95" s="221"/>
      <c r="AM95" s="221"/>
      <c r="AN95" s="221"/>
      <c r="AO95" s="221"/>
      <c r="AP95" s="221"/>
      <c r="AQ95" s="221"/>
      <c r="AR95" s="221"/>
      <c r="AS95" s="222"/>
      <c r="AT95" s="223"/>
      <c r="AU95" s="223"/>
      <c r="AV95" s="223"/>
      <c r="AW95" s="223"/>
      <c r="AX95" s="223"/>
      <c r="AY95" s="223"/>
      <c r="AZ95" s="223"/>
      <c r="BA95" s="223"/>
      <c r="BB95" s="223"/>
      <c r="BC95" s="223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5"/>
      <c r="BP95" s="225"/>
      <c r="BQ95" s="225"/>
      <c r="BR95" s="225"/>
      <c r="BS95" s="225"/>
      <c r="BT95" s="225"/>
      <c r="BU95" s="225"/>
      <c r="BV95" s="225"/>
      <c r="BW95" s="225"/>
      <c r="BX95" s="225"/>
      <c r="BY95" s="226"/>
      <c r="BZ95" s="226"/>
      <c r="CA95" s="226"/>
      <c r="CB95" s="226"/>
      <c r="CC95" s="226"/>
      <c r="CD95" s="226"/>
      <c r="CE95" s="226"/>
      <c r="CF95" s="226"/>
      <c r="CG95" s="226"/>
      <c r="CH95" s="226"/>
      <c r="CI95" s="226"/>
      <c r="CJ95" s="226"/>
      <c r="CK95" s="226"/>
      <c r="CL95" s="227"/>
      <c r="CM95" s="227"/>
      <c r="CN95" s="227"/>
      <c r="CO95" s="227"/>
      <c r="CP95" s="227"/>
      <c r="CQ95" s="227"/>
      <c r="CR95" s="227"/>
      <c r="CS95" s="227"/>
      <c r="CT95" s="227"/>
      <c r="CU95" s="227"/>
      <c r="CV95" s="227"/>
      <c r="CW95" s="227"/>
      <c r="CX95" s="220"/>
      <c r="CY95" s="220"/>
      <c r="CZ95" s="220"/>
      <c r="DA95" s="228"/>
      <c r="DB95" s="228"/>
      <c r="DC95" s="228"/>
      <c r="DD95" s="228"/>
      <c r="DE95" s="228"/>
      <c r="DF95" s="228"/>
      <c r="DG95" s="228"/>
      <c r="DH95" s="228"/>
      <c r="DI95" s="228"/>
      <c r="DJ95" s="228"/>
      <c r="DK95" s="830"/>
      <c r="DL95" s="830"/>
      <c r="DM95" s="830"/>
      <c r="DN95" s="830"/>
      <c r="DO95" s="830"/>
      <c r="DP95" s="830"/>
      <c r="DQ95" s="1274"/>
      <c r="DR95" s="1274"/>
      <c r="DS95" s="1337"/>
    </row>
    <row r="96" spans="1:123" s="1269" customFormat="1" ht="11.1" customHeight="1" x14ac:dyDescent="0.2">
      <c r="A96" s="886">
        <f t="array" ref="A96">IF((G96&gt;=1),MAX(IF(AA96:DS96=1,$AA$2:$DS$2)),"-")</f>
        <v>74</v>
      </c>
      <c r="B96" s="180" t="s">
        <v>250</v>
      </c>
      <c r="C96" s="945">
        <f t="shared" si="23"/>
        <v>1</v>
      </c>
      <c r="D96" s="944">
        <f t="shared" si="24"/>
        <v>1.0416666666666666E-2</v>
      </c>
      <c r="E96" s="893">
        <f t="array" ref="E96">IF((C96&gt;=1),MIN(IF(AA96:DS96&gt;=1,$AA$3:$DS$3)),"-")</f>
        <v>41782</v>
      </c>
      <c r="F96" s="890">
        <f t="array" ref="F96">IF((C96&gt;=1),MAX(IF(AA96:DS96&gt;=1,$AA$3:$DS$3)),"-")</f>
        <v>41782</v>
      </c>
      <c r="G96" s="939">
        <f t="shared" si="25"/>
        <v>1</v>
      </c>
      <c r="H96" s="943">
        <f t="shared" si="26"/>
        <v>1</v>
      </c>
      <c r="I96" s="859">
        <f t="array" ref="I96">IF((G96&gt;=1),MAX(IF(AA96:DS96=1,$AA$3:$DS$3)),"-")</f>
        <v>41782</v>
      </c>
      <c r="J96" s="868">
        <f t="shared" ca="1" si="27"/>
        <v>0</v>
      </c>
      <c r="K96" s="868">
        <f t="shared" ca="1" si="28"/>
        <v>22</v>
      </c>
      <c r="L96" s="942">
        <f t="shared" si="29"/>
        <v>0</v>
      </c>
      <c r="M96" s="941">
        <f t="shared" si="30"/>
        <v>0</v>
      </c>
      <c r="N96" s="280">
        <f t="shared" si="31"/>
        <v>0</v>
      </c>
      <c r="O96" s="940">
        <f t="shared" si="32"/>
        <v>0</v>
      </c>
      <c r="P96" s="939">
        <f t="shared" si="33"/>
        <v>1</v>
      </c>
      <c r="Q96" s="938">
        <f t="shared" si="34"/>
        <v>1</v>
      </c>
      <c r="R96" s="825">
        <f t="shared" si="35"/>
        <v>1</v>
      </c>
      <c r="S96" s="281">
        <f t="shared" si="36"/>
        <v>1</v>
      </c>
      <c r="T96" s="826">
        <f t="shared" si="37"/>
        <v>1</v>
      </c>
      <c r="U96" s="282">
        <f t="shared" si="38"/>
        <v>1</v>
      </c>
      <c r="V96" s="283">
        <f t="array" ref="V96">SUM(1*(AA$5:DS$5=AA96:DS96))-1</f>
        <v>0</v>
      </c>
      <c r="W96" s="284">
        <f t="shared" si="39"/>
        <v>0</v>
      </c>
      <c r="X96" s="873">
        <f t="shared" si="40"/>
        <v>1</v>
      </c>
      <c r="Y96" s="873">
        <f t="shared" si="41"/>
        <v>9</v>
      </c>
      <c r="Z96" s="881">
        <f t="shared" si="42"/>
        <v>0.1111111111111111</v>
      </c>
      <c r="AA96" s="218"/>
      <c r="AB96" s="219"/>
      <c r="AC96" s="219"/>
      <c r="AD96" s="230"/>
      <c r="AE96" s="230"/>
      <c r="AF96" s="230"/>
      <c r="AG96" s="230"/>
      <c r="AH96" s="230"/>
      <c r="AI96" s="230"/>
      <c r="AJ96" s="230"/>
      <c r="AK96" s="230"/>
      <c r="AL96" s="222"/>
      <c r="AM96" s="222"/>
      <c r="AN96" s="222"/>
      <c r="AO96" s="222"/>
      <c r="AP96" s="222"/>
      <c r="AQ96" s="222"/>
      <c r="AR96" s="222"/>
      <c r="AS96" s="222"/>
      <c r="AT96" s="223"/>
      <c r="AU96" s="223"/>
      <c r="AV96" s="223"/>
      <c r="AW96" s="223"/>
      <c r="AX96" s="223"/>
      <c r="AY96" s="223"/>
      <c r="AZ96" s="223"/>
      <c r="BA96" s="223"/>
      <c r="BB96" s="223"/>
      <c r="BC96" s="223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5"/>
      <c r="BP96" s="225"/>
      <c r="BQ96" s="225"/>
      <c r="BR96" s="225"/>
      <c r="BS96" s="225"/>
      <c r="BT96" s="225"/>
      <c r="BU96" s="225"/>
      <c r="BV96" s="225"/>
      <c r="BW96" s="225"/>
      <c r="BX96" s="225"/>
      <c r="BY96" s="226"/>
      <c r="BZ96" s="226"/>
      <c r="CA96" s="226"/>
      <c r="CB96" s="226"/>
      <c r="CC96" s="226"/>
      <c r="CD96" s="226"/>
      <c r="CE96" s="226"/>
      <c r="CF96" s="226"/>
      <c r="CG96" s="226"/>
      <c r="CH96" s="226"/>
      <c r="CI96" s="226"/>
      <c r="CJ96" s="226"/>
      <c r="CK96" s="226"/>
      <c r="CL96" s="227"/>
      <c r="CM96" s="227"/>
      <c r="CN96" s="227"/>
      <c r="CO96" s="227"/>
      <c r="CP96" s="227"/>
      <c r="CQ96" s="227"/>
      <c r="CR96" s="227"/>
      <c r="CS96" s="227"/>
      <c r="CT96" s="227"/>
      <c r="CU96" s="227"/>
      <c r="CV96" s="227">
        <v>1</v>
      </c>
      <c r="CW96" s="227"/>
      <c r="CX96" s="220"/>
      <c r="CY96" s="220"/>
      <c r="CZ96" s="220"/>
      <c r="DA96" s="228"/>
      <c r="DB96" s="228"/>
      <c r="DC96" s="228"/>
      <c r="DD96" s="228"/>
      <c r="DE96" s="228"/>
      <c r="DF96" s="228"/>
      <c r="DG96" s="228"/>
      <c r="DH96" s="228"/>
      <c r="DI96" s="228"/>
      <c r="DJ96" s="228"/>
      <c r="DK96" s="830"/>
      <c r="DL96" s="830"/>
      <c r="DM96" s="830"/>
      <c r="DN96" s="830"/>
      <c r="DO96" s="830"/>
      <c r="DP96" s="830"/>
      <c r="DQ96" s="1274"/>
      <c r="DR96" s="1274"/>
      <c r="DS96" s="1337"/>
    </row>
    <row r="97" spans="1:124" s="1269" customFormat="1" ht="11.1" customHeight="1" x14ac:dyDescent="0.2">
      <c r="A97" s="886" t="str">
        <f t="array" ref="A97">IF((G97&gt;=1),MAX(IF(AA97:DS97=1,$AA$2:$DS$2)),"-")</f>
        <v>-</v>
      </c>
      <c r="B97" s="177" t="s">
        <v>77</v>
      </c>
      <c r="C97" s="945">
        <f t="shared" si="23"/>
        <v>2</v>
      </c>
      <c r="D97" s="944">
        <f t="shared" si="24"/>
        <v>2.0833333333333332E-2</v>
      </c>
      <c r="E97" s="893">
        <f t="array" ref="E97">IF((C97&gt;=1),MIN(IF(AA97:DS97&gt;=1,$AA$3:$DS$3)),"-")</f>
        <v>40424</v>
      </c>
      <c r="F97" s="890">
        <f t="array" ref="F97">IF((C97&gt;=1),MAX(IF(AA97:DS97&gt;=1,$AA$3:$DS$3)),"-")</f>
        <v>41432</v>
      </c>
      <c r="G97" s="939">
        <f t="shared" si="25"/>
        <v>0</v>
      </c>
      <c r="H97" s="943">
        <f t="shared" si="26"/>
        <v>0</v>
      </c>
      <c r="I97" s="859" t="str">
        <f t="array" ref="I97">IF((G97&gt;=1),MAX(IF(AA97:DS97=1,$AA$3:$DS$3)),"-")</f>
        <v>-</v>
      </c>
      <c r="J97" s="868" t="str">
        <f t="shared" ca="1" si="27"/>
        <v>-</v>
      </c>
      <c r="K97" s="868" t="str">
        <f t="shared" ca="1" si="28"/>
        <v>-</v>
      </c>
      <c r="L97" s="942">
        <f t="shared" si="29"/>
        <v>0</v>
      </c>
      <c r="M97" s="941">
        <f t="shared" si="30"/>
        <v>0</v>
      </c>
      <c r="N97" s="280">
        <f t="shared" si="31"/>
        <v>0</v>
      </c>
      <c r="O97" s="940">
        <f t="shared" si="32"/>
        <v>0</v>
      </c>
      <c r="P97" s="939">
        <f t="shared" si="33"/>
        <v>0</v>
      </c>
      <c r="Q97" s="938">
        <f t="shared" si="34"/>
        <v>0</v>
      </c>
      <c r="R97" s="825">
        <f t="shared" si="35"/>
        <v>0</v>
      </c>
      <c r="S97" s="281">
        <f t="shared" si="36"/>
        <v>0</v>
      </c>
      <c r="T97" s="826">
        <f t="shared" si="37"/>
        <v>0</v>
      </c>
      <c r="U97" s="282">
        <f t="shared" si="38"/>
        <v>0</v>
      </c>
      <c r="V97" s="283">
        <f t="array" ref="V97">SUM(1*(AA$5:DS$5=AA97:DS97))-1</f>
        <v>1</v>
      </c>
      <c r="W97" s="284">
        <f t="shared" si="39"/>
        <v>0.5</v>
      </c>
      <c r="X97" s="873">
        <f t="shared" si="40"/>
        <v>10.5</v>
      </c>
      <c r="Y97" s="873">
        <f t="shared" si="41"/>
        <v>11</v>
      </c>
      <c r="Z97" s="881">
        <f t="shared" si="42"/>
        <v>0.95454545454545459</v>
      </c>
      <c r="AA97" s="218"/>
      <c r="AB97" s="219"/>
      <c r="AC97" s="219"/>
      <c r="AD97" s="235"/>
      <c r="AE97" s="235"/>
      <c r="AF97" s="230"/>
      <c r="AG97" s="230"/>
      <c r="AH97" s="230"/>
      <c r="AI97" s="230"/>
      <c r="AJ97" s="230"/>
      <c r="AK97" s="230"/>
      <c r="AL97" s="222"/>
      <c r="AM97" s="222"/>
      <c r="AN97" s="222"/>
      <c r="AO97" s="222"/>
      <c r="AP97" s="222"/>
      <c r="AQ97" s="222"/>
      <c r="AR97" s="222"/>
      <c r="AS97" s="222"/>
      <c r="AT97" s="223"/>
      <c r="AU97" s="223"/>
      <c r="AV97" s="223"/>
      <c r="AW97" s="223"/>
      <c r="AX97" s="223"/>
      <c r="AY97" s="223"/>
      <c r="AZ97" s="223"/>
      <c r="BA97" s="223"/>
      <c r="BB97" s="223"/>
      <c r="BC97" s="223"/>
      <c r="BD97" s="224">
        <v>7</v>
      </c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5"/>
      <c r="BP97" s="225"/>
      <c r="BQ97" s="225"/>
      <c r="BR97" s="225"/>
      <c r="BS97" s="225"/>
      <c r="BT97" s="225"/>
      <c r="BU97" s="225"/>
      <c r="BV97" s="225"/>
      <c r="BW97" s="225"/>
      <c r="BX97" s="225"/>
      <c r="BY97" s="226"/>
      <c r="BZ97" s="226"/>
      <c r="CA97" s="226"/>
      <c r="CB97" s="226"/>
      <c r="CC97" s="226"/>
      <c r="CD97" s="226"/>
      <c r="CE97" s="226"/>
      <c r="CF97" s="226"/>
      <c r="CG97" s="226"/>
      <c r="CH97" s="226"/>
      <c r="CI97" s="226"/>
      <c r="CJ97" s="226"/>
      <c r="CK97" s="226">
        <v>14</v>
      </c>
      <c r="CL97" s="227"/>
      <c r="CM97" s="227"/>
      <c r="CN97" s="227"/>
      <c r="CO97" s="227"/>
      <c r="CP97" s="227"/>
      <c r="CQ97" s="227"/>
      <c r="CR97" s="227"/>
      <c r="CS97" s="227"/>
      <c r="CT97" s="227"/>
      <c r="CU97" s="227"/>
      <c r="CV97" s="227"/>
      <c r="CW97" s="227"/>
      <c r="CX97" s="220"/>
      <c r="CY97" s="220"/>
      <c r="CZ97" s="220"/>
      <c r="DA97" s="228"/>
      <c r="DB97" s="228"/>
      <c r="DC97" s="228"/>
      <c r="DD97" s="228"/>
      <c r="DE97" s="228"/>
      <c r="DF97" s="228"/>
      <c r="DG97" s="228"/>
      <c r="DH97" s="228"/>
      <c r="DI97" s="228"/>
      <c r="DJ97" s="228"/>
      <c r="DK97" s="830"/>
      <c r="DL97" s="830"/>
      <c r="DM97" s="830"/>
      <c r="DN97" s="830"/>
      <c r="DO97" s="830"/>
      <c r="DP97" s="830"/>
      <c r="DQ97" s="1274"/>
      <c r="DR97" s="1274"/>
      <c r="DS97" s="1337"/>
    </row>
    <row r="98" spans="1:124" s="1269" customFormat="1" ht="11.1" customHeight="1" x14ac:dyDescent="0.2">
      <c r="A98" s="886" t="str">
        <f t="array" ref="A98">IF((G98&gt;=1),MAX(IF(AA98:DS98=1,$AA$2:$DS$2)),"-")</f>
        <v>-</v>
      </c>
      <c r="B98" s="177" t="s">
        <v>225</v>
      </c>
      <c r="C98" s="945">
        <f t="shared" si="23"/>
        <v>1</v>
      </c>
      <c r="D98" s="944">
        <f t="shared" si="24"/>
        <v>1.0416666666666666E-2</v>
      </c>
      <c r="E98" s="893">
        <f t="array" ref="E98">IF((C98&gt;=1),MIN(IF(AA98:DS98&gt;=1,$AA$3:$DS$3)),"-")</f>
        <v>39308</v>
      </c>
      <c r="F98" s="890">
        <f t="array" ref="F98">IF((C98&gt;=1),MAX(IF(AA98:DS98&gt;=1,$AA$3:$DS$3)),"-")</f>
        <v>39308</v>
      </c>
      <c r="G98" s="939">
        <f t="shared" si="25"/>
        <v>0</v>
      </c>
      <c r="H98" s="943">
        <f t="shared" si="26"/>
        <v>0</v>
      </c>
      <c r="I98" s="859" t="str">
        <f t="array" ref="I98">IF((G98&gt;=1),MAX(IF(AA98:DS98=1,$AA$3:$DS$3)),"-")</f>
        <v>-</v>
      </c>
      <c r="J98" s="868" t="str">
        <f t="shared" ca="1" si="27"/>
        <v>-</v>
      </c>
      <c r="K98" s="868" t="str">
        <f t="shared" ca="1" si="28"/>
        <v>-</v>
      </c>
      <c r="L98" s="942">
        <f t="shared" si="29"/>
        <v>0</v>
      </c>
      <c r="M98" s="941">
        <f t="shared" si="30"/>
        <v>0</v>
      </c>
      <c r="N98" s="280">
        <f t="shared" si="31"/>
        <v>0</v>
      </c>
      <c r="O98" s="940">
        <f t="shared" si="32"/>
        <v>0</v>
      </c>
      <c r="P98" s="939">
        <f t="shared" si="33"/>
        <v>0</v>
      </c>
      <c r="Q98" s="938">
        <f t="shared" si="34"/>
        <v>0</v>
      </c>
      <c r="R98" s="825">
        <f t="shared" si="35"/>
        <v>0</v>
      </c>
      <c r="S98" s="281">
        <f t="shared" si="36"/>
        <v>0</v>
      </c>
      <c r="T98" s="826">
        <f t="shared" si="37"/>
        <v>0</v>
      </c>
      <c r="U98" s="282">
        <f t="shared" si="38"/>
        <v>0</v>
      </c>
      <c r="V98" s="283">
        <f t="array" ref="V98">SUM(1*(AA$5:DS$5=AA98:DS98))-1</f>
        <v>1</v>
      </c>
      <c r="W98" s="284">
        <f t="shared" si="39"/>
        <v>1</v>
      </c>
      <c r="X98" s="873">
        <f t="shared" si="40"/>
        <v>10</v>
      </c>
      <c r="Y98" s="873">
        <f t="shared" si="41"/>
        <v>10</v>
      </c>
      <c r="Z98" s="881">
        <f t="shared" si="42"/>
        <v>1</v>
      </c>
      <c r="AA98" s="229"/>
      <c r="AB98" s="227"/>
      <c r="AC98" s="227">
        <v>10</v>
      </c>
      <c r="AD98" s="235"/>
      <c r="AE98" s="235"/>
      <c r="AF98" s="230"/>
      <c r="AG98" s="230"/>
      <c r="AH98" s="230"/>
      <c r="AI98" s="230"/>
      <c r="AJ98" s="230"/>
      <c r="AK98" s="230"/>
      <c r="AL98" s="222"/>
      <c r="AM98" s="222"/>
      <c r="AN98" s="222"/>
      <c r="AO98" s="222"/>
      <c r="AP98" s="222"/>
      <c r="AQ98" s="222"/>
      <c r="AR98" s="222"/>
      <c r="AS98" s="222"/>
      <c r="AT98" s="223"/>
      <c r="AU98" s="223"/>
      <c r="AV98" s="223"/>
      <c r="AW98" s="223"/>
      <c r="AX98" s="223"/>
      <c r="AY98" s="223"/>
      <c r="AZ98" s="223"/>
      <c r="BA98" s="223"/>
      <c r="BB98" s="223"/>
      <c r="BC98" s="223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5"/>
      <c r="BP98" s="225"/>
      <c r="BQ98" s="225"/>
      <c r="BR98" s="225"/>
      <c r="BS98" s="225"/>
      <c r="BT98" s="225"/>
      <c r="BU98" s="225"/>
      <c r="BV98" s="225"/>
      <c r="BW98" s="225"/>
      <c r="BX98" s="225"/>
      <c r="BY98" s="226"/>
      <c r="BZ98" s="226"/>
      <c r="CA98" s="226"/>
      <c r="CB98" s="226"/>
      <c r="CC98" s="226"/>
      <c r="CD98" s="226"/>
      <c r="CE98" s="226"/>
      <c r="CF98" s="226"/>
      <c r="CG98" s="226"/>
      <c r="CH98" s="226"/>
      <c r="CI98" s="226"/>
      <c r="CJ98" s="226"/>
      <c r="CK98" s="226"/>
      <c r="CL98" s="227"/>
      <c r="CM98" s="227"/>
      <c r="CN98" s="227"/>
      <c r="CO98" s="227"/>
      <c r="CP98" s="227"/>
      <c r="CQ98" s="227"/>
      <c r="CR98" s="227"/>
      <c r="CS98" s="227"/>
      <c r="CT98" s="227"/>
      <c r="CU98" s="227"/>
      <c r="CV98" s="227"/>
      <c r="CW98" s="227"/>
      <c r="CX98" s="220"/>
      <c r="CY98" s="220"/>
      <c r="CZ98" s="220"/>
      <c r="DA98" s="228"/>
      <c r="DB98" s="228"/>
      <c r="DC98" s="228"/>
      <c r="DD98" s="228"/>
      <c r="DE98" s="228"/>
      <c r="DF98" s="228"/>
      <c r="DG98" s="228"/>
      <c r="DH98" s="228"/>
      <c r="DI98" s="228"/>
      <c r="DJ98" s="228"/>
      <c r="DK98" s="830"/>
      <c r="DL98" s="830"/>
      <c r="DM98" s="830"/>
      <c r="DN98" s="830"/>
      <c r="DO98" s="830"/>
      <c r="DP98" s="830"/>
      <c r="DQ98" s="1274"/>
      <c r="DR98" s="1274"/>
      <c r="DS98" s="1337"/>
    </row>
    <row r="99" spans="1:124" s="1269" customFormat="1" ht="11.1" customHeight="1" x14ac:dyDescent="0.2">
      <c r="A99" s="886">
        <f t="array" ref="A99">IF((G99&gt;=1),MAX(IF(AA99:DS99=1,$AA$2:$DS$2)),"-")</f>
        <v>9</v>
      </c>
      <c r="B99" s="176" t="s">
        <v>221</v>
      </c>
      <c r="C99" s="945">
        <f t="shared" si="23"/>
        <v>13</v>
      </c>
      <c r="D99" s="944">
        <f t="shared" si="24"/>
        <v>0.13541666666666666</v>
      </c>
      <c r="E99" s="893">
        <f t="array" ref="E99">IF((C99&gt;=1),MIN(IF(AA99:DS99&gt;=1,$AA$3:$DS$3)),"-")</f>
        <v>39227</v>
      </c>
      <c r="F99" s="890">
        <f t="array" ref="F99">IF((C99&gt;=1),MAX(IF(AA99:DS99&gt;=1,$AA$3:$DS$3)),"-")</f>
        <v>41996</v>
      </c>
      <c r="G99" s="939">
        <f t="shared" si="25"/>
        <v>3</v>
      </c>
      <c r="H99" s="943">
        <f t="shared" si="26"/>
        <v>0.23076923076923078</v>
      </c>
      <c r="I99" s="859">
        <f t="array" ref="I99">IF((G99&gt;=1),MAX(IF(AA99:DS99=1,$AA$3:$DS$3)),"-")</f>
        <v>39536</v>
      </c>
      <c r="J99" s="868">
        <f t="shared" ca="1" si="27"/>
        <v>7</v>
      </c>
      <c r="K99" s="868">
        <f t="shared" ca="1" si="28"/>
        <v>87</v>
      </c>
      <c r="L99" s="942">
        <f t="shared" si="29"/>
        <v>2</v>
      </c>
      <c r="M99" s="941">
        <f t="shared" si="30"/>
        <v>0.15384615384615385</v>
      </c>
      <c r="N99" s="280">
        <f t="shared" si="31"/>
        <v>3</v>
      </c>
      <c r="O99" s="940">
        <f t="shared" si="32"/>
        <v>0.23076923076923078</v>
      </c>
      <c r="P99" s="939">
        <f t="shared" si="33"/>
        <v>8</v>
      </c>
      <c r="Q99" s="938">
        <f t="shared" si="34"/>
        <v>0.61538461538461542</v>
      </c>
      <c r="R99" s="825">
        <f t="shared" si="35"/>
        <v>9</v>
      </c>
      <c r="S99" s="281">
        <f t="shared" si="36"/>
        <v>0.69230769230769229</v>
      </c>
      <c r="T99" s="826">
        <f t="shared" si="37"/>
        <v>10</v>
      </c>
      <c r="U99" s="282">
        <f t="shared" si="38"/>
        <v>0.76923076923076927</v>
      </c>
      <c r="V99" s="283">
        <f t="array" ref="V99">SUM(1*(AA$5:DS$5=AA99:DS99))-1</f>
        <v>1</v>
      </c>
      <c r="W99" s="284">
        <f t="shared" si="39"/>
        <v>7.6923076923076927E-2</v>
      </c>
      <c r="X99" s="873">
        <f t="shared" si="40"/>
        <v>4.3076923076923075</v>
      </c>
      <c r="Y99" s="873">
        <f t="shared" si="41"/>
        <v>12.692307692307692</v>
      </c>
      <c r="Z99" s="881">
        <f t="shared" si="42"/>
        <v>0.33939393939393941</v>
      </c>
      <c r="AA99" s="229">
        <v>1</v>
      </c>
      <c r="AB99" s="227">
        <v>3</v>
      </c>
      <c r="AC99" s="227"/>
      <c r="AD99" s="220">
        <v>4</v>
      </c>
      <c r="AE99" s="220"/>
      <c r="AF99" s="220">
        <v>2</v>
      </c>
      <c r="AG99" s="220">
        <v>1</v>
      </c>
      <c r="AH99" s="220"/>
      <c r="AI99" s="220">
        <v>1</v>
      </c>
      <c r="AJ99" s="220"/>
      <c r="AK99" s="220">
        <v>8</v>
      </c>
      <c r="AL99" s="222"/>
      <c r="AM99" s="222"/>
      <c r="AN99" s="222">
        <v>4</v>
      </c>
      <c r="AO99" s="222">
        <v>3</v>
      </c>
      <c r="AP99" s="222"/>
      <c r="AQ99" s="222"/>
      <c r="AR99" s="222"/>
      <c r="AS99" s="222"/>
      <c r="AT99" s="223">
        <v>3</v>
      </c>
      <c r="AU99" s="223"/>
      <c r="AV99" s="223"/>
      <c r="AW99" s="223"/>
      <c r="AX99" s="223">
        <v>11</v>
      </c>
      <c r="AY99" s="223"/>
      <c r="AZ99" s="223"/>
      <c r="BA99" s="223"/>
      <c r="BB99" s="223"/>
      <c r="BC99" s="223"/>
      <c r="BD99" s="224"/>
      <c r="BE99" s="224"/>
      <c r="BF99" s="224">
        <v>13</v>
      </c>
      <c r="BG99" s="224"/>
      <c r="BH99" s="224"/>
      <c r="BI99" s="224"/>
      <c r="BJ99" s="224"/>
      <c r="BK99" s="224"/>
      <c r="BL99" s="224"/>
      <c r="BM99" s="224"/>
      <c r="BN99" s="224"/>
      <c r="BO99" s="225"/>
      <c r="BP99" s="225"/>
      <c r="BQ99" s="225"/>
      <c r="BR99" s="225"/>
      <c r="BS99" s="225"/>
      <c r="BT99" s="225"/>
      <c r="BU99" s="225"/>
      <c r="BV99" s="225"/>
      <c r="BW99" s="225"/>
      <c r="BX99" s="225"/>
      <c r="BY99" s="226"/>
      <c r="BZ99" s="226"/>
      <c r="CA99" s="226"/>
      <c r="CB99" s="226"/>
      <c r="CC99" s="226"/>
      <c r="CD99" s="226"/>
      <c r="CE99" s="226"/>
      <c r="CF99" s="226"/>
      <c r="CG99" s="226"/>
      <c r="CH99" s="226"/>
      <c r="CI99" s="226"/>
      <c r="CJ99" s="226"/>
      <c r="CK99" s="226"/>
      <c r="CL99" s="227"/>
      <c r="CM99" s="227"/>
      <c r="CN99" s="227"/>
      <c r="CO99" s="227"/>
      <c r="CP99" s="227"/>
      <c r="CQ99" s="227"/>
      <c r="CR99" s="227"/>
      <c r="CS99" s="227"/>
      <c r="CT99" s="227"/>
      <c r="CU99" s="227"/>
      <c r="CV99" s="227"/>
      <c r="CW99" s="227"/>
      <c r="CX99" s="220"/>
      <c r="CY99" s="220"/>
      <c r="CZ99" s="220"/>
      <c r="DA99" s="228"/>
      <c r="DB99" s="228"/>
      <c r="DC99" s="228">
        <v>2</v>
      </c>
      <c r="DD99" s="228"/>
      <c r="DE99" s="228"/>
      <c r="DF99" s="228"/>
      <c r="DG99" s="228"/>
      <c r="DH99" s="228"/>
      <c r="DI99" s="228"/>
      <c r="DJ99" s="228"/>
      <c r="DK99" s="830"/>
      <c r="DL99" s="830"/>
      <c r="DM99" s="830"/>
      <c r="DN99" s="830"/>
      <c r="DO99" s="830"/>
      <c r="DP99" s="830"/>
      <c r="DQ99" s="1274"/>
      <c r="DR99" s="1274"/>
      <c r="DS99" s="1337"/>
    </row>
    <row r="100" spans="1:124" s="1269" customFormat="1" ht="11.1" customHeight="1" x14ac:dyDescent="0.2">
      <c r="A100" s="886" t="str">
        <f t="array" ref="A100">IF((G100&gt;=1),MAX(IF(AA100:DS100=1,$AA$2:$DS$2)),"-")</f>
        <v>-</v>
      </c>
      <c r="B100" s="177" t="s">
        <v>16</v>
      </c>
      <c r="C100" s="945">
        <f t="shared" si="23"/>
        <v>1</v>
      </c>
      <c r="D100" s="944">
        <f t="shared" si="24"/>
        <v>1.0416666666666666E-2</v>
      </c>
      <c r="E100" s="893">
        <f t="array" ref="E100">IF((C100&gt;=1),MIN(IF(AA100:DS100&gt;=1,$AA$3:$DS$3)),"-")</f>
        <v>39410</v>
      </c>
      <c r="F100" s="890">
        <f t="array" ref="F100">IF((C100&gt;=1),MAX(IF(AA100:DS100&gt;=1,$AA$3:$DS$3)),"-")</f>
        <v>39410</v>
      </c>
      <c r="G100" s="939">
        <f t="shared" si="25"/>
        <v>0</v>
      </c>
      <c r="H100" s="943">
        <f t="shared" si="26"/>
        <v>0</v>
      </c>
      <c r="I100" s="859" t="str">
        <f t="array" ref="I100">IF((G100&gt;=1),MAX(IF(AA100:DS100=1,$AA$3:$DS$3)),"-")</f>
        <v>-</v>
      </c>
      <c r="J100" s="868" t="str">
        <f t="shared" ca="1" si="27"/>
        <v>-</v>
      </c>
      <c r="K100" s="868" t="str">
        <f t="shared" ca="1" si="28"/>
        <v>-</v>
      </c>
      <c r="L100" s="942">
        <f t="shared" si="29"/>
        <v>0</v>
      </c>
      <c r="M100" s="941">
        <f t="shared" si="30"/>
        <v>0</v>
      </c>
      <c r="N100" s="280">
        <f t="shared" si="31"/>
        <v>0</v>
      </c>
      <c r="O100" s="940">
        <f t="shared" si="32"/>
        <v>0</v>
      </c>
      <c r="P100" s="939">
        <f t="shared" si="33"/>
        <v>0</v>
      </c>
      <c r="Q100" s="938">
        <f t="shared" si="34"/>
        <v>0</v>
      </c>
      <c r="R100" s="825">
        <f t="shared" si="35"/>
        <v>0</v>
      </c>
      <c r="S100" s="281">
        <f t="shared" si="36"/>
        <v>0</v>
      </c>
      <c r="T100" s="826">
        <f t="shared" si="37"/>
        <v>0</v>
      </c>
      <c r="U100" s="282">
        <f t="shared" si="38"/>
        <v>0</v>
      </c>
      <c r="V100" s="283">
        <f t="array" ref="V100">SUM(1*(AA$5:DS$5=AA100:DS100))-1</f>
        <v>0</v>
      </c>
      <c r="W100" s="284">
        <f t="shared" si="39"/>
        <v>0</v>
      </c>
      <c r="X100" s="873">
        <f t="shared" si="40"/>
        <v>9</v>
      </c>
      <c r="Y100" s="873">
        <f t="shared" si="41"/>
        <v>13</v>
      </c>
      <c r="Z100" s="881">
        <f t="shared" si="42"/>
        <v>0.69230769230769229</v>
      </c>
      <c r="AA100" s="218"/>
      <c r="AB100" s="219"/>
      <c r="AC100" s="219"/>
      <c r="AD100" s="220"/>
      <c r="AE100" s="220"/>
      <c r="AF100" s="220">
        <v>9</v>
      </c>
      <c r="AG100" s="220"/>
      <c r="AH100" s="220"/>
      <c r="AI100" s="220"/>
      <c r="AJ100" s="220"/>
      <c r="AK100" s="220"/>
      <c r="AL100" s="222"/>
      <c r="AM100" s="222"/>
      <c r="AN100" s="222"/>
      <c r="AO100" s="222"/>
      <c r="AP100" s="222"/>
      <c r="AQ100" s="222"/>
      <c r="AR100" s="222"/>
      <c r="AS100" s="222"/>
      <c r="AT100" s="223"/>
      <c r="AU100" s="223"/>
      <c r="AV100" s="223"/>
      <c r="AW100" s="223"/>
      <c r="AX100" s="223"/>
      <c r="AY100" s="223"/>
      <c r="AZ100" s="223"/>
      <c r="BA100" s="223"/>
      <c r="BB100" s="223"/>
      <c r="BC100" s="223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5"/>
      <c r="BP100" s="225"/>
      <c r="BQ100" s="225"/>
      <c r="BR100" s="225"/>
      <c r="BS100" s="225"/>
      <c r="BT100" s="225"/>
      <c r="BU100" s="225"/>
      <c r="BV100" s="225"/>
      <c r="BW100" s="225"/>
      <c r="BX100" s="225"/>
      <c r="BY100" s="226"/>
      <c r="BZ100" s="226"/>
      <c r="CA100" s="226"/>
      <c r="CB100" s="226"/>
      <c r="CC100" s="226"/>
      <c r="CD100" s="226"/>
      <c r="CE100" s="226"/>
      <c r="CF100" s="226"/>
      <c r="CG100" s="226"/>
      <c r="CH100" s="226"/>
      <c r="CI100" s="226"/>
      <c r="CJ100" s="226"/>
      <c r="CK100" s="226"/>
      <c r="CL100" s="227"/>
      <c r="CM100" s="227"/>
      <c r="CN100" s="227"/>
      <c r="CO100" s="227"/>
      <c r="CP100" s="227"/>
      <c r="CQ100" s="227"/>
      <c r="CR100" s="227"/>
      <c r="CS100" s="227"/>
      <c r="CT100" s="227"/>
      <c r="CU100" s="227"/>
      <c r="CV100" s="227"/>
      <c r="CW100" s="227"/>
      <c r="CX100" s="220"/>
      <c r="CY100" s="220"/>
      <c r="CZ100" s="220"/>
      <c r="DA100" s="228"/>
      <c r="DB100" s="228"/>
      <c r="DC100" s="228"/>
      <c r="DD100" s="228"/>
      <c r="DE100" s="228"/>
      <c r="DF100" s="228"/>
      <c r="DG100" s="228"/>
      <c r="DH100" s="228"/>
      <c r="DI100" s="228"/>
      <c r="DJ100" s="228"/>
      <c r="DK100" s="830"/>
      <c r="DL100" s="830"/>
      <c r="DM100" s="830"/>
      <c r="DN100" s="830"/>
      <c r="DO100" s="830"/>
      <c r="DP100" s="830"/>
      <c r="DQ100" s="1274"/>
      <c r="DR100" s="1274"/>
      <c r="DS100" s="1337"/>
      <c r="DT100" s="1353"/>
    </row>
    <row r="101" spans="1:124" s="279" customFormat="1" ht="11.25" customHeight="1" x14ac:dyDescent="0.25">
      <c r="B101" s="946"/>
      <c r="C101" s="946"/>
      <c r="D101" s="946"/>
      <c r="E101" s="946"/>
      <c r="F101" s="946"/>
      <c r="G101" s="947"/>
      <c r="H101" s="948"/>
      <c r="I101" s="949"/>
      <c r="J101" s="950"/>
      <c r="K101" s="950"/>
      <c r="L101" s="947"/>
      <c r="M101" s="948"/>
      <c r="N101" s="947"/>
      <c r="O101" s="948"/>
      <c r="P101" s="947"/>
      <c r="Q101" s="948"/>
      <c r="R101" s="947"/>
      <c r="S101" s="948"/>
      <c r="T101" s="947"/>
      <c r="AA101" s="948"/>
      <c r="AB101" s="948"/>
      <c r="AC101" s="948"/>
      <c r="AD101" s="948"/>
      <c r="AE101" s="948"/>
      <c r="AF101" s="948"/>
      <c r="AG101" s="948"/>
      <c r="AH101" s="948"/>
      <c r="AI101" s="948"/>
      <c r="AJ101" s="948"/>
      <c r="AK101" s="948"/>
      <c r="AL101" s="948"/>
      <c r="AM101" s="948"/>
      <c r="AN101" s="948"/>
      <c r="AO101" s="948"/>
      <c r="AP101" s="948"/>
      <c r="AQ101" s="948"/>
      <c r="AR101" s="948"/>
      <c r="AS101" s="948"/>
      <c r="AT101" s="948"/>
      <c r="AU101" s="948"/>
      <c r="AV101" s="948"/>
      <c r="AW101" s="948"/>
      <c r="AX101" s="948"/>
      <c r="AY101" s="948"/>
      <c r="AZ101" s="948"/>
      <c r="BA101" s="948"/>
      <c r="BB101" s="948"/>
      <c r="BC101" s="948"/>
      <c r="BD101" s="948"/>
      <c r="BE101" s="948"/>
      <c r="BF101" s="948"/>
      <c r="BG101" s="948"/>
      <c r="BH101" s="948"/>
      <c r="BI101" s="948"/>
      <c r="BJ101" s="948"/>
      <c r="BK101" s="948"/>
      <c r="BL101" s="948"/>
      <c r="BM101" s="948"/>
      <c r="BN101" s="948"/>
      <c r="BO101" s="948"/>
      <c r="BP101" s="948"/>
      <c r="BQ101" s="948"/>
      <c r="BR101" s="948"/>
      <c r="BS101" s="948"/>
      <c r="BT101" s="948"/>
      <c r="BU101" s="948"/>
      <c r="BV101" s="948"/>
      <c r="BW101" s="948"/>
      <c r="BX101" s="948"/>
      <c r="BY101" s="948"/>
      <c r="BZ101" s="948"/>
      <c r="CA101" s="948"/>
      <c r="CB101" s="948"/>
      <c r="CC101" s="948"/>
      <c r="CD101" s="948"/>
      <c r="CE101" s="948"/>
      <c r="CF101" s="948"/>
      <c r="CG101" s="948"/>
      <c r="CH101" s="948"/>
      <c r="CI101" s="948"/>
      <c r="CJ101" s="948"/>
      <c r="CK101" s="948"/>
      <c r="CL101" s="948"/>
      <c r="CM101" s="948"/>
      <c r="CN101" s="948"/>
      <c r="CO101" s="948"/>
      <c r="CP101" s="948"/>
      <c r="CQ101" s="948"/>
      <c r="CR101" s="948"/>
      <c r="CS101" s="948"/>
      <c r="CT101" s="948"/>
      <c r="CU101" s="948"/>
      <c r="CV101" s="948"/>
      <c r="CW101" s="948"/>
      <c r="CX101" s="948"/>
      <c r="CY101" s="948"/>
      <c r="CZ101" s="948"/>
      <c r="DA101" s="948"/>
      <c r="DB101" s="948"/>
      <c r="DC101" s="948"/>
      <c r="DD101" s="948"/>
      <c r="DE101" s="948"/>
      <c r="DF101" s="948"/>
      <c r="DG101" s="948"/>
      <c r="DH101" s="948"/>
      <c r="DI101" s="948"/>
      <c r="DJ101" s="948"/>
      <c r="DK101" s="948"/>
      <c r="DL101" s="948"/>
      <c r="DM101" s="948"/>
      <c r="DN101" s="948"/>
      <c r="DO101" s="948"/>
      <c r="DP101" s="948"/>
      <c r="DQ101" s="948"/>
      <c r="DR101" s="948"/>
      <c r="DS101" s="948"/>
    </row>
    <row r="102" spans="1:124" s="279" customFormat="1" ht="11.25" customHeight="1" x14ac:dyDescent="0.25">
      <c r="B102" s="946"/>
      <c r="C102" s="946"/>
      <c r="D102" s="946"/>
      <c r="E102" s="946"/>
      <c r="F102" s="946"/>
      <c r="G102" s="947"/>
      <c r="H102" s="948"/>
      <c r="I102" s="949"/>
      <c r="J102" s="950"/>
      <c r="K102" s="950"/>
      <c r="L102" s="947"/>
      <c r="M102" s="948"/>
      <c r="N102" s="947"/>
      <c r="O102" s="948"/>
      <c r="P102" s="947"/>
      <c r="Q102" s="948"/>
      <c r="R102" s="947"/>
      <c r="S102" s="948"/>
      <c r="T102" s="947"/>
    </row>
    <row r="103" spans="1:124" s="1354" customFormat="1" ht="15" customHeight="1" x14ac:dyDescent="0.25">
      <c r="A103" s="887"/>
      <c r="B103" s="1668" t="s">
        <v>301</v>
      </c>
      <c r="C103" s="1668"/>
      <c r="D103" s="1668"/>
      <c r="E103" s="1668"/>
      <c r="F103" s="1668"/>
      <c r="G103" s="1673">
        <f>C5</f>
        <v>96</v>
      </c>
      <c r="H103" s="1673"/>
      <c r="I103" s="1673"/>
      <c r="J103" s="1673"/>
      <c r="K103" s="1673"/>
      <c r="L103" s="1370"/>
      <c r="M103" s="1689"/>
      <c r="N103" s="1690" t="s">
        <v>346</v>
      </c>
      <c r="O103" s="1691"/>
      <c r="P103" s="1691" t="s">
        <v>301</v>
      </c>
      <c r="Q103" s="1691"/>
      <c r="R103" s="1671" t="s">
        <v>347</v>
      </c>
      <c r="S103" s="1672"/>
      <c r="T103" s="968"/>
      <c r="U103" s="969"/>
      <c r="V103" s="970"/>
      <c r="W103" s="970"/>
      <c r="X103" s="971"/>
      <c r="Y103" s="972"/>
      <c r="Z103" s="973"/>
      <c r="AA103" s="919"/>
      <c r="AB103" s="919"/>
      <c r="AC103" s="919"/>
      <c r="AD103" s="918"/>
      <c r="AE103" s="918"/>
      <c r="AF103" s="918"/>
      <c r="AG103" s="918"/>
      <c r="AH103" s="918"/>
      <c r="AI103" s="920"/>
      <c r="AJ103" s="921"/>
      <c r="AK103" s="921"/>
      <c r="AL103" s="922"/>
      <c r="AM103" s="922"/>
      <c r="AN103" s="922"/>
      <c r="AO103" s="922"/>
      <c r="AP103" s="922"/>
      <c r="AQ103" s="922"/>
      <c r="AR103" s="922"/>
      <c r="AS103" s="922"/>
      <c r="AT103" s="923"/>
      <c r="AU103" s="923"/>
      <c r="AV103" s="924"/>
      <c r="AW103" s="924"/>
      <c r="AX103" s="924"/>
      <c r="AY103" s="924"/>
      <c r="AZ103" s="924"/>
      <c r="BA103" s="924"/>
      <c r="BB103" s="924"/>
      <c r="BC103" s="924"/>
      <c r="BD103" s="925"/>
      <c r="BE103" s="925"/>
      <c r="BF103" s="925"/>
      <c r="BG103" s="925"/>
      <c r="BH103" s="925"/>
      <c r="BI103" s="925"/>
      <c r="BJ103" s="925"/>
      <c r="BK103" s="925"/>
      <c r="BL103" s="925"/>
      <c r="BM103" s="925"/>
      <c r="BN103" s="925"/>
      <c r="BO103" s="926"/>
      <c r="BP103" s="926"/>
      <c r="BQ103" s="926"/>
      <c r="BR103" s="926"/>
      <c r="BS103" s="926"/>
      <c r="BT103" s="926"/>
      <c r="BU103" s="926"/>
      <c r="BV103" s="926"/>
      <c r="BW103" s="926"/>
      <c r="BX103" s="926"/>
      <c r="BY103" s="927"/>
      <c r="BZ103" s="927"/>
      <c r="CA103" s="927"/>
      <c r="CB103" s="927"/>
      <c r="CC103" s="927"/>
      <c r="CD103" s="927"/>
      <c r="CE103" s="927"/>
      <c r="CF103" s="927"/>
      <c r="CG103" s="927"/>
      <c r="CH103" s="927"/>
      <c r="CI103" s="927"/>
      <c r="CJ103" s="927"/>
      <c r="CK103" s="927"/>
      <c r="CL103" s="928"/>
      <c r="CM103" s="928"/>
      <c r="CN103" s="928"/>
      <c r="CO103" s="928"/>
      <c r="CP103" s="928"/>
      <c r="CQ103" s="928"/>
      <c r="CR103" s="928"/>
      <c r="CS103" s="928"/>
      <c r="CT103" s="928"/>
      <c r="CU103" s="928"/>
      <c r="CV103" s="928"/>
      <c r="CW103" s="928"/>
      <c r="CX103" s="929"/>
      <c r="CY103" s="929"/>
      <c r="CZ103" s="929"/>
      <c r="DA103" s="929"/>
      <c r="DB103" s="929"/>
      <c r="DC103" s="929"/>
      <c r="DD103" s="929"/>
      <c r="DE103" s="929"/>
      <c r="DF103" s="929"/>
      <c r="DG103" s="929"/>
      <c r="DH103" s="929"/>
      <c r="DI103" s="929"/>
      <c r="DJ103" s="929"/>
      <c r="DK103" s="930"/>
      <c r="DL103" s="930"/>
      <c r="DM103" s="930"/>
      <c r="DN103" s="930"/>
      <c r="DO103" s="930"/>
      <c r="DP103" s="930"/>
      <c r="DQ103" s="930"/>
      <c r="DR103" s="930"/>
      <c r="DS103" s="930"/>
    </row>
    <row r="104" spans="1:124" s="1354" customFormat="1" ht="15" customHeight="1" x14ac:dyDescent="0.25">
      <c r="A104" s="887"/>
      <c r="B104" s="1668" t="s">
        <v>299</v>
      </c>
      <c r="C104" s="1668"/>
      <c r="D104" s="1668"/>
      <c r="E104" s="1668"/>
      <c r="F104" s="1668"/>
      <c r="G104" s="1673">
        <f>COUNTIF(C7:C100,"&gt;=0")</f>
        <v>94</v>
      </c>
      <c r="H104" s="1673"/>
      <c r="I104" s="1673"/>
      <c r="J104" s="1673"/>
      <c r="K104" s="1673"/>
      <c r="L104" s="1370"/>
      <c r="M104" s="1689"/>
      <c r="N104" s="1690"/>
      <c r="O104" s="1691"/>
      <c r="P104" s="1691"/>
      <c r="Q104" s="1691"/>
      <c r="R104" s="1671"/>
      <c r="S104" s="1672"/>
      <c r="T104" s="968"/>
      <c r="U104" s="969"/>
      <c r="V104" s="970"/>
      <c r="W104" s="970"/>
      <c r="X104" s="971"/>
      <c r="Y104" s="972"/>
      <c r="Z104" s="973"/>
      <c r="AA104" s="919"/>
      <c r="AB104" s="919"/>
      <c r="AC104" s="919"/>
      <c r="AD104" s="918"/>
      <c r="AE104" s="918"/>
      <c r="AF104" s="918"/>
      <c r="AG104" s="918"/>
      <c r="AH104" s="918"/>
      <c r="AI104" s="920"/>
      <c r="AJ104" s="921"/>
      <c r="AK104" s="921"/>
      <c r="AL104" s="922"/>
      <c r="AM104" s="922"/>
      <c r="AN104" s="922"/>
      <c r="AO104" s="922"/>
      <c r="AP104" s="922"/>
      <c r="AQ104" s="922"/>
      <c r="AR104" s="922"/>
      <c r="AS104" s="922"/>
      <c r="AT104" s="923"/>
      <c r="AU104" s="923"/>
      <c r="AV104" s="924"/>
      <c r="AW104" s="924"/>
      <c r="AX104" s="924"/>
      <c r="AY104" s="924"/>
      <c r="AZ104" s="924"/>
      <c r="BA104" s="924"/>
      <c r="BB104" s="924"/>
      <c r="BC104" s="924"/>
      <c r="BD104" s="925"/>
      <c r="BE104" s="925"/>
      <c r="BF104" s="925"/>
      <c r="BG104" s="925"/>
      <c r="BH104" s="925"/>
      <c r="BI104" s="925"/>
      <c r="BJ104" s="925"/>
      <c r="BK104" s="925"/>
      <c r="BL104" s="925"/>
      <c r="BM104" s="925"/>
      <c r="BN104" s="925"/>
      <c r="BO104" s="926"/>
      <c r="BP104" s="926"/>
      <c r="BQ104" s="926"/>
      <c r="BR104" s="926"/>
      <c r="BS104" s="926"/>
      <c r="BT104" s="926"/>
      <c r="BU104" s="926"/>
      <c r="BV104" s="926"/>
      <c r="BW104" s="926"/>
      <c r="BX104" s="926"/>
      <c r="BY104" s="927"/>
      <c r="BZ104" s="927"/>
      <c r="CA104" s="927"/>
      <c r="CB104" s="927"/>
      <c r="CC104" s="927"/>
      <c r="CD104" s="927"/>
      <c r="CE104" s="927"/>
      <c r="CF104" s="927"/>
      <c r="CG104" s="927"/>
      <c r="CH104" s="927"/>
      <c r="CI104" s="927"/>
      <c r="CJ104" s="927"/>
      <c r="CK104" s="927"/>
      <c r="CL104" s="928"/>
      <c r="CM104" s="928"/>
      <c r="CN104" s="928"/>
      <c r="CO104" s="928"/>
      <c r="CP104" s="928"/>
      <c r="CQ104" s="928"/>
      <c r="CR104" s="928"/>
      <c r="CS104" s="928"/>
      <c r="CT104" s="928"/>
      <c r="CU104" s="928"/>
      <c r="CV104" s="928"/>
      <c r="CW104" s="928"/>
      <c r="CX104" s="929"/>
      <c r="CY104" s="929"/>
      <c r="CZ104" s="929"/>
      <c r="DA104" s="929"/>
      <c r="DB104" s="929"/>
      <c r="DC104" s="929"/>
      <c r="DD104" s="929"/>
      <c r="DE104" s="929"/>
      <c r="DF104" s="929"/>
      <c r="DG104" s="929"/>
      <c r="DH104" s="929"/>
      <c r="DI104" s="929"/>
      <c r="DJ104" s="929"/>
      <c r="DK104" s="930"/>
      <c r="DL104" s="930"/>
      <c r="DM104" s="930"/>
      <c r="DN104" s="930"/>
      <c r="DO104" s="930"/>
      <c r="DP104" s="930"/>
      <c r="DQ104" s="930"/>
      <c r="DR104" s="930"/>
      <c r="DS104" s="930"/>
    </row>
    <row r="105" spans="1:124" s="1354" customFormat="1" ht="15" customHeight="1" x14ac:dyDescent="0.25">
      <c r="A105" s="887"/>
      <c r="B105" s="1668" t="s">
        <v>300</v>
      </c>
      <c r="C105" s="1668"/>
      <c r="D105" s="1668"/>
      <c r="E105" s="1668"/>
      <c r="F105" s="1668"/>
      <c r="G105" s="1669">
        <f>SUM(C7:C100)</f>
        <v>1177</v>
      </c>
      <c r="H105" s="1669"/>
      <c r="I105" s="1669"/>
      <c r="J105" s="1669"/>
      <c r="K105" s="1669"/>
      <c r="L105" s="1370"/>
      <c r="M105" s="1689"/>
      <c r="N105" s="1661">
        <v>8</v>
      </c>
      <c r="O105" s="1662"/>
      <c r="P105" s="1674">
        <f>COUNTIF($AA$5:$DS$5,"=8")</f>
        <v>9</v>
      </c>
      <c r="Q105" s="1674"/>
      <c r="R105" s="1665">
        <f t="shared" ref="R105:R115" si="43">P105/COUNTIF($AA$5:$DS$5,"&gt;=0")</f>
        <v>9.375E-2</v>
      </c>
      <c r="S105" s="1666"/>
      <c r="T105" s="962"/>
      <c r="U105" s="963"/>
      <c r="V105" s="964"/>
      <c r="W105" s="964"/>
      <c r="X105" s="965"/>
      <c r="Y105" s="966"/>
      <c r="Z105" s="967"/>
      <c r="AA105" s="919"/>
      <c r="AB105" s="919"/>
      <c r="AC105" s="919"/>
      <c r="AD105" s="918"/>
      <c r="AE105" s="918"/>
      <c r="AF105" s="918"/>
      <c r="AG105" s="918"/>
      <c r="AH105" s="918"/>
      <c r="AI105" s="920"/>
      <c r="AJ105" s="921"/>
      <c r="AK105" s="921"/>
      <c r="AL105" s="922"/>
      <c r="AM105" s="922"/>
      <c r="AN105" s="922"/>
      <c r="AO105" s="922"/>
      <c r="AP105" s="922"/>
      <c r="AQ105" s="922"/>
      <c r="AR105" s="922"/>
      <c r="AS105" s="922"/>
      <c r="AT105" s="923"/>
      <c r="AU105" s="923"/>
      <c r="AV105" s="924"/>
      <c r="AW105" s="924"/>
      <c r="AX105" s="924"/>
      <c r="AY105" s="924"/>
      <c r="AZ105" s="924"/>
      <c r="BA105" s="924"/>
      <c r="BB105" s="924"/>
      <c r="BC105" s="924"/>
      <c r="BD105" s="925"/>
      <c r="BE105" s="925"/>
      <c r="BF105" s="925"/>
      <c r="BG105" s="925"/>
      <c r="BH105" s="925"/>
      <c r="BI105" s="925"/>
      <c r="BJ105" s="925"/>
      <c r="BK105" s="925"/>
      <c r="BL105" s="925"/>
      <c r="BM105" s="925"/>
      <c r="BN105" s="925"/>
      <c r="BO105" s="926"/>
      <c r="BP105" s="926"/>
      <c r="BQ105" s="926"/>
      <c r="BR105" s="926"/>
      <c r="BS105" s="926"/>
      <c r="BT105" s="926"/>
      <c r="BU105" s="926"/>
      <c r="BV105" s="926"/>
      <c r="BW105" s="926"/>
      <c r="BX105" s="926"/>
      <c r="BY105" s="927"/>
      <c r="BZ105" s="927"/>
      <c r="CA105" s="927"/>
      <c r="CB105" s="927"/>
      <c r="CC105" s="927"/>
      <c r="CD105" s="927"/>
      <c r="CE105" s="927"/>
      <c r="CF105" s="927"/>
      <c r="CG105" s="927"/>
      <c r="CH105" s="927"/>
      <c r="CI105" s="927"/>
      <c r="CJ105" s="927"/>
      <c r="CK105" s="927"/>
      <c r="CL105" s="928"/>
      <c r="CM105" s="928"/>
      <c r="CN105" s="928"/>
      <c r="CO105" s="928"/>
      <c r="CP105" s="928"/>
      <c r="CQ105" s="928"/>
      <c r="CR105" s="928"/>
      <c r="CS105" s="928"/>
      <c r="CT105" s="928"/>
      <c r="CU105" s="928"/>
      <c r="CV105" s="928"/>
      <c r="CW105" s="928"/>
      <c r="CX105" s="929"/>
      <c r="CY105" s="929"/>
      <c r="CZ105" s="929"/>
      <c r="DA105" s="929"/>
      <c r="DB105" s="929"/>
      <c r="DC105" s="929"/>
      <c r="DD105" s="929"/>
      <c r="DE105" s="929"/>
      <c r="DF105" s="929"/>
      <c r="DG105" s="929"/>
      <c r="DH105" s="929"/>
      <c r="DI105" s="929"/>
      <c r="DJ105" s="929"/>
      <c r="DK105" s="930"/>
      <c r="DL105" s="930"/>
      <c r="DM105" s="930"/>
      <c r="DN105" s="930"/>
      <c r="DO105" s="930"/>
      <c r="DP105" s="930"/>
      <c r="DQ105" s="930"/>
      <c r="DR105" s="930"/>
      <c r="DS105" s="930"/>
    </row>
    <row r="106" spans="1:124" s="1354" customFormat="1" ht="15" customHeight="1" x14ac:dyDescent="0.25">
      <c r="A106" s="887"/>
      <c r="B106" s="1668" t="s">
        <v>302</v>
      </c>
      <c r="C106" s="1668"/>
      <c r="D106" s="1668"/>
      <c r="E106" s="1668"/>
      <c r="F106" s="1668"/>
      <c r="G106" s="1670">
        <f>AVERAGE(AA5:DO5)</f>
        <v>12.10752688172043</v>
      </c>
      <c r="H106" s="1670"/>
      <c r="I106" s="1670"/>
      <c r="J106" s="1670"/>
      <c r="K106" s="1670"/>
      <c r="L106" s="1370"/>
      <c r="M106" s="1689"/>
      <c r="N106" s="1661">
        <v>9</v>
      </c>
      <c r="O106" s="1662"/>
      <c r="P106" s="1663">
        <f>COUNTIF($AA$5:$DS$5,"=9")</f>
        <v>7</v>
      </c>
      <c r="Q106" s="1664"/>
      <c r="R106" s="1665">
        <f t="shared" si="43"/>
        <v>7.2916666666666671E-2</v>
      </c>
      <c r="S106" s="1666"/>
      <c r="T106" s="962"/>
      <c r="U106" s="963"/>
      <c r="V106" s="964"/>
      <c r="W106" s="964"/>
      <c r="X106" s="965"/>
      <c r="Y106" s="966"/>
      <c r="Z106" s="967"/>
      <c r="AA106" s="919"/>
      <c r="AB106" s="919"/>
      <c r="AC106" s="919"/>
      <c r="AD106" s="918"/>
      <c r="AE106" s="918"/>
      <c r="AF106" s="918"/>
      <c r="AG106" s="918"/>
      <c r="AH106" s="918"/>
      <c r="AI106" s="920"/>
      <c r="AJ106" s="921"/>
      <c r="AK106" s="921"/>
      <c r="AL106" s="922"/>
      <c r="AM106" s="922"/>
      <c r="AN106" s="922"/>
      <c r="AO106" s="922"/>
      <c r="AP106" s="922"/>
      <c r="AQ106" s="922"/>
      <c r="AR106" s="922"/>
      <c r="AS106" s="922"/>
      <c r="AT106" s="923"/>
      <c r="AU106" s="923"/>
      <c r="AV106" s="924"/>
      <c r="AW106" s="924"/>
      <c r="AX106" s="924"/>
      <c r="AY106" s="924"/>
      <c r="AZ106" s="924"/>
      <c r="BA106" s="924"/>
      <c r="BB106" s="924"/>
      <c r="BC106" s="924"/>
      <c r="BD106" s="925"/>
      <c r="BE106" s="925"/>
      <c r="BF106" s="925"/>
      <c r="BG106" s="925"/>
      <c r="BH106" s="925"/>
      <c r="BI106" s="925"/>
      <c r="BJ106" s="925"/>
      <c r="BK106" s="925"/>
      <c r="BL106" s="925"/>
      <c r="BM106" s="925"/>
      <c r="BN106" s="925"/>
      <c r="BO106" s="926"/>
      <c r="BP106" s="926"/>
      <c r="BQ106" s="926"/>
      <c r="BR106" s="926"/>
      <c r="BS106" s="926"/>
      <c r="BT106" s="926"/>
      <c r="BU106" s="926"/>
      <c r="BV106" s="926"/>
      <c r="BW106" s="926"/>
      <c r="BX106" s="926"/>
      <c r="BY106" s="927"/>
      <c r="BZ106" s="927"/>
      <c r="CA106" s="927"/>
      <c r="CB106" s="927"/>
      <c r="CC106" s="927"/>
      <c r="CD106" s="927"/>
      <c r="CE106" s="927"/>
      <c r="CF106" s="927"/>
      <c r="CG106" s="927"/>
      <c r="CH106" s="927"/>
      <c r="CI106" s="927"/>
      <c r="CJ106" s="927"/>
      <c r="CK106" s="927"/>
      <c r="CL106" s="928"/>
      <c r="CM106" s="928"/>
      <c r="CN106" s="928"/>
      <c r="CO106" s="928"/>
      <c r="CP106" s="928"/>
      <c r="CQ106" s="928"/>
      <c r="CR106" s="928"/>
      <c r="CS106" s="928"/>
      <c r="CT106" s="928"/>
      <c r="CU106" s="928"/>
      <c r="CV106" s="928"/>
      <c r="CW106" s="928"/>
      <c r="CX106" s="929"/>
      <c r="CY106" s="929"/>
      <c r="CZ106" s="929"/>
      <c r="DA106" s="929"/>
      <c r="DB106" s="929"/>
      <c r="DC106" s="929"/>
      <c r="DD106" s="929"/>
      <c r="DE106" s="929"/>
      <c r="DF106" s="929"/>
      <c r="DG106" s="929"/>
      <c r="DH106" s="929"/>
      <c r="DI106" s="929"/>
      <c r="DJ106" s="929"/>
      <c r="DK106" s="930"/>
      <c r="DL106" s="930"/>
      <c r="DM106" s="930"/>
      <c r="DN106" s="930"/>
      <c r="DO106" s="930"/>
      <c r="DP106" s="930"/>
      <c r="DQ106" s="930"/>
      <c r="DR106" s="930"/>
      <c r="DS106" s="930"/>
    </row>
    <row r="107" spans="1:124" s="1354" customFormat="1" ht="15" customHeight="1" x14ac:dyDescent="0.25">
      <c r="A107" s="887"/>
      <c r="B107" s="1668" t="s">
        <v>303</v>
      </c>
      <c r="C107" s="1668"/>
      <c r="D107" s="1668"/>
      <c r="E107" s="1668"/>
      <c r="F107" s="1668"/>
      <c r="G107" s="1670">
        <f>AVERAGE(C7:C100)</f>
        <v>12.521276595744681</v>
      </c>
      <c r="H107" s="1670"/>
      <c r="I107" s="1670"/>
      <c r="J107" s="1670"/>
      <c r="K107" s="1670"/>
      <c r="L107" s="1370"/>
      <c r="M107" s="1689"/>
      <c r="N107" s="1661">
        <v>10</v>
      </c>
      <c r="O107" s="1662"/>
      <c r="P107" s="1663">
        <f>COUNTIF($AA$5:$DS$5,"=10")</f>
        <v>16</v>
      </c>
      <c r="Q107" s="1664"/>
      <c r="R107" s="1665">
        <f t="shared" si="43"/>
        <v>0.16666666666666666</v>
      </c>
      <c r="S107" s="1666"/>
      <c r="T107" s="962"/>
      <c r="U107" s="963"/>
      <c r="V107" s="964"/>
      <c r="W107" s="964"/>
      <c r="X107" s="965"/>
      <c r="Y107" s="966"/>
      <c r="Z107" s="967"/>
      <c r="AA107" s="919"/>
      <c r="AB107" s="919"/>
      <c r="AC107" s="919"/>
      <c r="AD107" s="918"/>
      <c r="AE107" s="918"/>
      <c r="AF107" s="918"/>
      <c r="AG107" s="918"/>
      <c r="AH107" s="918"/>
      <c r="AI107" s="920"/>
      <c r="AJ107" s="921"/>
      <c r="AK107" s="921"/>
      <c r="AL107" s="922"/>
      <c r="AM107" s="922"/>
      <c r="AN107" s="922"/>
      <c r="AO107" s="922"/>
      <c r="AP107" s="922"/>
      <c r="AQ107" s="922"/>
      <c r="AR107" s="922"/>
      <c r="AS107" s="922"/>
      <c r="AT107" s="923"/>
      <c r="AU107" s="923"/>
      <c r="AV107" s="924"/>
      <c r="AW107" s="924"/>
      <c r="AX107" s="924"/>
      <c r="AY107" s="924"/>
      <c r="AZ107" s="924"/>
      <c r="BA107" s="924"/>
      <c r="BB107" s="924"/>
      <c r="BC107" s="924"/>
      <c r="BD107" s="925"/>
      <c r="BE107" s="925"/>
      <c r="BF107" s="925"/>
      <c r="BG107" s="925"/>
      <c r="BH107" s="925"/>
      <c r="BI107" s="925"/>
      <c r="BJ107" s="925"/>
      <c r="BK107" s="925"/>
      <c r="BL107" s="925"/>
      <c r="BM107" s="925"/>
      <c r="BN107" s="925"/>
      <c r="BO107" s="926"/>
      <c r="BP107" s="926"/>
      <c r="BQ107" s="926"/>
      <c r="BR107" s="926"/>
      <c r="BS107" s="926"/>
      <c r="BT107" s="926"/>
      <c r="BU107" s="926"/>
      <c r="BV107" s="926"/>
      <c r="BW107" s="926"/>
      <c r="BX107" s="926"/>
      <c r="BY107" s="927"/>
      <c r="BZ107" s="927"/>
      <c r="CA107" s="927"/>
      <c r="CB107" s="927"/>
      <c r="CC107" s="927"/>
      <c r="CD107" s="927"/>
      <c r="CE107" s="927"/>
      <c r="CF107" s="927"/>
      <c r="CG107" s="927"/>
      <c r="CH107" s="927"/>
      <c r="CI107" s="927"/>
      <c r="CJ107" s="927"/>
      <c r="CK107" s="927"/>
      <c r="CL107" s="928"/>
      <c r="CM107" s="928"/>
      <c r="CN107" s="928"/>
      <c r="CO107" s="928"/>
      <c r="CP107" s="928"/>
      <c r="CQ107" s="928"/>
      <c r="CR107" s="928"/>
      <c r="CS107" s="928"/>
      <c r="CT107" s="928"/>
      <c r="CU107" s="928"/>
      <c r="CV107" s="928"/>
      <c r="CW107" s="928"/>
      <c r="CX107" s="929"/>
      <c r="CY107" s="929"/>
      <c r="CZ107" s="929"/>
      <c r="DA107" s="929"/>
      <c r="DB107" s="929"/>
      <c r="DC107" s="929"/>
      <c r="DD107" s="929"/>
      <c r="DE107" s="929"/>
      <c r="DF107" s="929"/>
      <c r="DG107" s="929"/>
      <c r="DH107" s="929"/>
      <c r="DI107" s="929"/>
      <c r="DJ107" s="929"/>
      <c r="DK107" s="930"/>
      <c r="DL107" s="930"/>
      <c r="DM107" s="930"/>
      <c r="DN107" s="930"/>
      <c r="DO107" s="930"/>
      <c r="DP107" s="930"/>
      <c r="DQ107" s="930"/>
      <c r="DR107" s="930"/>
      <c r="DS107" s="930"/>
    </row>
    <row r="108" spans="1:124" s="1354" customFormat="1" x14ac:dyDescent="0.25">
      <c r="A108" s="887"/>
      <c r="B108" s="1668" t="s">
        <v>338</v>
      </c>
      <c r="C108" s="1668"/>
      <c r="D108" s="1668"/>
      <c r="E108" s="1668"/>
      <c r="F108" s="1668"/>
      <c r="G108" s="1669">
        <f>COUNTIF(victoires,"&gt;=1")</f>
        <v>34</v>
      </c>
      <c r="H108" s="1669"/>
      <c r="I108" s="1669"/>
      <c r="J108" s="1669"/>
      <c r="K108" s="1669"/>
      <c r="L108" s="1370"/>
      <c r="M108" s="1689"/>
      <c r="N108" s="1661">
        <v>11</v>
      </c>
      <c r="O108" s="1662"/>
      <c r="P108" s="1663">
        <f>COUNTIF($AA$5:$DS$5,"=11")</f>
        <v>7</v>
      </c>
      <c r="Q108" s="1664"/>
      <c r="R108" s="1665">
        <f t="shared" si="43"/>
        <v>7.2916666666666671E-2</v>
      </c>
      <c r="S108" s="1666"/>
      <c r="T108" s="962"/>
      <c r="U108" s="963"/>
      <c r="V108" s="964"/>
      <c r="W108" s="964"/>
      <c r="X108" s="965"/>
      <c r="Y108" s="966"/>
      <c r="Z108" s="967"/>
      <c r="AA108" s="919"/>
      <c r="AB108" s="919"/>
      <c r="AC108" s="919"/>
      <c r="AD108" s="918"/>
      <c r="AE108" s="918"/>
      <c r="AF108" s="918"/>
      <c r="AG108" s="918"/>
      <c r="AH108" s="918"/>
      <c r="AI108" s="920"/>
      <c r="AJ108" s="921"/>
      <c r="AK108" s="921"/>
      <c r="AL108" s="922"/>
      <c r="AM108" s="922"/>
      <c r="AN108" s="922"/>
      <c r="AO108" s="922"/>
      <c r="AP108" s="922"/>
      <c r="AQ108" s="922"/>
      <c r="AR108" s="922"/>
      <c r="AS108" s="922"/>
      <c r="AT108" s="923"/>
      <c r="AU108" s="923"/>
      <c r="AV108" s="924"/>
      <c r="AW108" s="924"/>
      <c r="AX108" s="924"/>
      <c r="AY108" s="924"/>
      <c r="AZ108" s="924"/>
      <c r="BA108" s="924"/>
      <c r="BB108" s="924"/>
      <c r="BC108" s="924"/>
      <c r="BD108" s="925"/>
      <c r="BE108" s="925"/>
      <c r="BF108" s="925"/>
      <c r="BG108" s="925"/>
      <c r="BH108" s="925"/>
      <c r="BI108" s="925"/>
      <c r="BJ108" s="925"/>
      <c r="BK108" s="925"/>
      <c r="BL108" s="925"/>
      <c r="BM108" s="925"/>
      <c r="BN108" s="925"/>
      <c r="BO108" s="926"/>
      <c r="BP108" s="926"/>
      <c r="BQ108" s="926"/>
      <c r="BR108" s="926"/>
      <c r="BS108" s="926"/>
      <c r="BT108" s="926"/>
      <c r="BU108" s="926"/>
      <c r="BV108" s="926"/>
      <c r="BW108" s="926"/>
      <c r="BX108" s="926"/>
      <c r="BY108" s="927"/>
      <c r="BZ108" s="927"/>
      <c r="CA108" s="927"/>
      <c r="CB108" s="927"/>
      <c r="CC108" s="927"/>
      <c r="CD108" s="927"/>
      <c r="CE108" s="927"/>
      <c r="CF108" s="927"/>
      <c r="CG108" s="927"/>
      <c r="CH108" s="927"/>
      <c r="CI108" s="927"/>
      <c r="CJ108" s="927"/>
      <c r="CK108" s="927"/>
      <c r="CL108" s="928"/>
      <c r="CM108" s="928"/>
      <c r="CN108" s="928"/>
      <c r="CO108" s="928"/>
      <c r="CP108" s="928"/>
      <c r="CQ108" s="928"/>
      <c r="CR108" s="928"/>
      <c r="CS108" s="928"/>
      <c r="CT108" s="928"/>
      <c r="CU108" s="928"/>
      <c r="CV108" s="928"/>
      <c r="CW108" s="928"/>
      <c r="CX108" s="929"/>
      <c r="CY108" s="929"/>
      <c r="CZ108" s="929"/>
      <c r="DA108" s="929"/>
      <c r="DB108" s="929"/>
      <c r="DC108" s="929"/>
      <c r="DD108" s="929"/>
      <c r="DE108" s="929"/>
      <c r="DF108" s="929"/>
      <c r="DG108" s="929"/>
      <c r="DH108" s="929"/>
      <c r="DI108" s="929"/>
      <c r="DJ108" s="929"/>
      <c r="DK108" s="930"/>
      <c r="DL108" s="930"/>
      <c r="DM108" s="930"/>
      <c r="DN108" s="930"/>
      <c r="DO108" s="930"/>
      <c r="DP108" s="930"/>
      <c r="DQ108" s="930"/>
      <c r="DR108" s="930"/>
      <c r="DS108" s="930"/>
    </row>
    <row r="109" spans="1:124" s="1354" customFormat="1" x14ac:dyDescent="0.25">
      <c r="A109" s="887"/>
      <c r="B109" s="1438"/>
      <c r="C109" s="1438"/>
      <c r="D109" s="1438"/>
      <c r="E109" s="1438"/>
      <c r="F109" s="1438"/>
      <c r="G109" s="1439"/>
      <c r="H109" s="1439"/>
      <c r="I109" s="1439"/>
      <c r="J109" s="1439"/>
      <c r="K109" s="1439"/>
      <c r="L109" s="1370"/>
      <c r="M109" s="1689"/>
      <c r="N109" s="1661">
        <v>12</v>
      </c>
      <c r="O109" s="1662"/>
      <c r="P109" s="1663">
        <f>COUNTIF($AA$5:$DS$5,"=12")</f>
        <v>12</v>
      </c>
      <c r="Q109" s="1664"/>
      <c r="R109" s="1665">
        <f t="shared" si="43"/>
        <v>0.125</v>
      </c>
      <c r="S109" s="1666"/>
      <c r="T109" s="962"/>
      <c r="U109" s="963"/>
      <c r="V109" s="964"/>
      <c r="W109" s="964"/>
      <c r="X109" s="965"/>
      <c r="Y109" s="966"/>
      <c r="Z109" s="967"/>
      <c r="AA109" s="919"/>
      <c r="AB109" s="919"/>
      <c r="AC109" s="919"/>
      <c r="AD109" s="918"/>
      <c r="AE109" s="918"/>
      <c r="AF109" s="918"/>
      <c r="AG109" s="918"/>
      <c r="AH109" s="918"/>
      <c r="AI109" s="920"/>
      <c r="AJ109" s="921"/>
      <c r="AK109" s="921"/>
      <c r="AL109" s="922"/>
      <c r="AM109" s="922"/>
      <c r="AN109" s="922"/>
      <c r="AO109" s="922"/>
      <c r="AP109" s="922"/>
      <c r="AQ109" s="922"/>
      <c r="AR109" s="922"/>
      <c r="AS109" s="922"/>
      <c r="AT109" s="923"/>
      <c r="AU109" s="923"/>
      <c r="AV109" s="924"/>
      <c r="AW109" s="924"/>
      <c r="AX109" s="924"/>
      <c r="AY109" s="924"/>
      <c r="AZ109" s="924"/>
      <c r="BA109" s="924"/>
      <c r="BB109" s="924"/>
      <c r="BC109" s="924"/>
      <c r="BD109" s="925"/>
      <c r="BE109" s="925"/>
      <c r="BF109" s="925"/>
      <c r="BG109" s="925"/>
      <c r="BH109" s="925"/>
      <c r="BI109" s="925"/>
      <c r="BJ109" s="925"/>
      <c r="BK109" s="925"/>
      <c r="BL109" s="925"/>
      <c r="BM109" s="925"/>
      <c r="BN109" s="925"/>
      <c r="BO109" s="926"/>
      <c r="BP109" s="926"/>
      <c r="BQ109" s="926"/>
      <c r="BR109" s="926"/>
      <c r="BS109" s="926"/>
      <c r="BT109" s="926"/>
      <c r="BU109" s="926"/>
      <c r="BV109" s="926"/>
      <c r="BW109" s="926"/>
      <c r="BX109" s="926"/>
      <c r="BY109" s="927"/>
      <c r="BZ109" s="927"/>
      <c r="CA109" s="927"/>
      <c r="CB109" s="927"/>
      <c r="CC109" s="927"/>
      <c r="CD109" s="927"/>
      <c r="CE109" s="927"/>
      <c r="CF109" s="927"/>
      <c r="CG109" s="927"/>
      <c r="CH109" s="927"/>
      <c r="CI109" s="927"/>
      <c r="CJ109" s="927"/>
      <c r="CK109" s="927"/>
      <c r="CL109" s="928"/>
      <c r="CM109" s="928"/>
      <c r="CN109" s="928"/>
      <c r="CO109" s="928"/>
      <c r="CP109" s="928"/>
      <c r="CQ109" s="928"/>
      <c r="CR109" s="928"/>
      <c r="CS109" s="928"/>
      <c r="CT109" s="928"/>
      <c r="CU109" s="928"/>
      <c r="CV109" s="928"/>
      <c r="CW109" s="928"/>
      <c r="CX109" s="929"/>
      <c r="CY109" s="929"/>
      <c r="CZ109" s="929"/>
      <c r="DA109" s="929"/>
      <c r="DB109" s="929"/>
      <c r="DC109" s="929"/>
      <c r="DD109" s="929"/>
      <c r="DE109" s="929"/>
      <c r="DF109" s="929"/>
      <c r="DG109" s="929"/>
      <c r="DH109" s="929"/>
      <c r="DI109" s="929"/>
      <c r="DJ109" s="929"/>
      <c r="DK109" s="930"/>
      <c r="DL109" s="930"/>
      <c r="DM109" s="930"/>
      <c r="DN109" s="930"/>
      <c r="DO109" s="930"/>
      <c r="DP109" s="930"/>
      <c r="DQ109" s="930"/>
      <c r="DR109" s="930"/>
      <c r="DS109" s="930"/>
    </row>
    <row r="110" spans="1:124" s="1354" customFormat="1" x14ac:dyDescent="0.25">
      <c r="A110" s="887"/>
      <c r="B110" s="1371"/>
      <c r="C110" s="916"/>
      <c r="D110" s="1372"/>
      <c r="E110" s="1373"/>
      <c r="F110" s="1374"/>
      <c r="G110" s="1375"/>
      <c r="H110" s="1375"/>
      <c r="I110" s="1376"/>
      <c r="J110" s="1367"/>
      <c r="K110" s="1367"/>
      <c r="L110" s="1370"/>
      <c r="M110" s="1689"/>
      <c r="N110" s="1661">
        <v>13</v>
      </c>
      <c r="O110" s="1662"/>
      <c r="P110" s="1663">
        <f>COUNTIF($AA$5:$DS$5,"=13")</f>
        <v>12</v>
      </c>
      <c r="Q110" s="1664"/>
      <c r="R110" s="1665">
        <f t="shared" si="43"/>
        <v>0.125</v>
      </c>
      <c r="S110" s="1666"/>
      <c r="T110" s="962"/>
      <c r="U110" s="963"/>
      <c r="V110" s="964"/>
      <c r="W110" s="964"/>
      <c r="X110" s="965"/>
      <c r="Y110" s="966"/>
      <c r="Z110" s="967"/>
      <c r="AA110" s="919"/>
      <c r="AB110" s="919"/>
      <c r="AC110" s="919"/>
      <c r="AD110" s="918"/>
      <c r="AE110" s="918"/>
      <c r="AF110" s="918"/>
      <c r="AG110" s="918"/>
      <c r="AH110" s="918"/>
      <c r="AI110" s="920"/>
      <c r="AJ110" s="921"/>
      <c r="AK110" s="921"/>
      <c r="AL110" s="922"/>
      <c r="AM110" s="922"/>
      <c r="AN110" s="922"/>
      <c r="AO110" s="922"/>
      <c r="AP110" s="922"/>
      <c r="AQ110" s="922"/>
      <c r="AR110" s="922"/>
      <c r="AS110" s="922"/>
      <c r="AT110" s="923"/>
      <c r="AU110" s="923"/>
      <c r="AV110" s="924"/>
      <c r="AW110" s="924"/>
      <c r="AX110" s="924"/>
      <c r="AY110" s="924"/>
      <c r="AZ110" s="924"/>
      <c r="BA110" s="924"/>
      <c r="BB110" s="924"/>
      <c r="BC110" s="924"/>
      <c r="BD110" s="925"/>
      <c r="BE110" s="925"/>
      <c r="BF110" s="925"/>
      <c r="BG110" s="925"/>
      <c r="BH110" s="925"/>
      <c r="BI110" s="925"/>
      <c r="BJ110" s="925"/>
      <c r="BK110" s="925"/>
      <c r="BL110" s="925"/>
      <c r="BM110" s="925"/>
      <c r="BN110" s="925"/>
      <c r="BO110" s="926"/>
      <c r="BP110" s="926"/>
      <c r="BQ110" s="926"/>
      <c r="BR110" s="926"/>
      <c r="BS110" s="926"/>
      <c r="BT110" s="926"/>
      <c r="BU110" s="926"/>
      <c r="BV110" s="926"/>
      <c r="BW110" s="926"/>
      <c r="BX110" s="926"/>
      <c r="BY110" s="927"/>
      <c r="BZ110" s="927"/>
      <c r="CA110" s="927"/>
      <c r="CB110" s="927"/>
      <c r="CC110" s="927"/>
      <c r="CD110" s="927"/>
      <c r="CE110" s="927"/>
      <c r="CF110" s="927"/>
      <c r="CG110" s="927"/>
      <c r="CH110" s="927"/>
      <c r="CI110" s="927"/>
      <c r="CJ110" s="927"/>
      <c r="CK110" s="927"/>
      <c r="CL110" s="928"/>
      <c r="CM110" s="928"/>
      <c r="CN110" s="928"/>
      <c r="CO110" s="928"/>
      <c r="CP110" s="928"/>
      <c r="CQ110" s="928"/>
      <c r="CR110" s="928"/>
      <c r="CS110" s="928"/>
      <c r="CT110" s="928"/>
      <c r="CU110" s="928"/>
      <c r="CV110" s="928"/>
      <c r="CW110" s="928"/>
      <c r="CX110" s="929"/>
      <c r="CY110" s="929"/>
      <c r="CZ110" s="929"/>
      <c r="DA110" s="929"/>
      <c r="DB110" s="929"/>
      <c r="DC110" s="929"/>
      <c r="DD110" s="929"/>
      <c r="DE110" s="929"/>
      <c r="DF110" s="929"/>
      <c r="DG110" s="929"/>
      <c r="DH110" s="929"/>
      <c r="DI110" s="929"/>
      <c r="DJ110" s="929"/>
      <c r="DK110" s="930"/>
      <c r="DL110" s="930"/>
      <c r="DM110" s="930"/>
      <c r="DN110" s="930"/>
      <c r="DO110" s="930"/>
      <c r="DP110" s="930"/>
      <c r="DQ110" s="930"/>
      <c r="DR110" s="930"/>
      <c r="DS110" s="930"/>
    </row>
    <row r="111" spans="1:124" s="1354" customFormat="1" x14ac:dyDescent="0.25">
      <c r="A111" s="887"/>
      <c r="B111" s="1371"/>
      <c r="C111" s="916"/>
      <c r="D111" s="1372"/>
      <c r="E111" s="1373"/>
      <c r="F111" s="1374"/>
      <c r="G111" s="1375"/>
      <c r="H111" s="1375"/>
      <c r="I111" s="1376"/>
      <c r="J111" s="1367"/>
      <c r="K111" s="1367"/>
      <c r="L111" s="1370"/>
      <c r="M111" s="1689"/>
      <c r="N111" s="1667">
        <v>14</v>
      </c>
      <c r="O111" s="1661"/>
      <c r="P111" s="1663">
        <f>COUNTIF($AA$5:$DS$5,"=14")</f>
        <v>12</v>
      </c>
      <c r="Q111" s="1664"/>
      <c r="R111" s="1665">
        <f t="shared" si="43"/>
        <v>0.125</v>
      </c>
      <c r="S111" s="1666"/>
      <c r="T111" s="962"/>
      <c r="U111" s="963"/>
      <c r="V111" s="964"/>
      <c r="W111" s="964"/>
      <c r="X111" s="965"/>
      <c r="Y111" s="966"/>
      <c r="Z111" s="967"/>
      <c r="AA111" s="919"/>
      <c r="AB111" s="919"/>
      <c r="AC111" s="919"/>
      <c r="AD111" s="918"/>
      <c r="AE111" s="918"/>
      <c r="AF111" s="918"/>
      <c r="AG111" s="918"/>
      <c r="AH111" s="918"/>
      <c r="AI111" s="920"/>
      <c r="AJ111" s="921"/>
      <c r="AK111" s="921"/>
      <c r="AL111" s="922"/>
      <c r="AM111" s="922"/>
      <c r="AN111" s="922"/>
      <c r="AO111" s="922"/>
      <c r="AP111" s="922"/>
      <c r="AQ111" s="922"/>
      <c r="AR111" s="922"/>
      <c r="AS111" s="922"/>
      <c r="AT111" s="923"/>
      <c r="AU111" s="923"/>
      <c r="AV111" s="924"/>
      <c r="AW111" s="924"/>
      <c r="AX111" s="924"/>
      <c r="AY111" s="924"/>
      <c r="AZ111" s="924"/>
      <c r="BA111" s="924"/>
      <c r="BB111" s="924"/>
      <c r="BC111" s="924"/>
      <c r="BD111" s="925"/>
      <c r="BE111" s="925"/>
      <c r="BF111" s="925"/>
      <c r="BG111" s="925"/>
      <c r="BH111" s="925"/>
      <c r="BI111" s="925"/>
      <c r="BJ111" s="925"/>
      <c r="BK111" s="925"/>
      <c r="BL111" s="925"/>
      <c r="BM111" s="925"/>
      <c r="BN111" s="925"/>
      <c r="BO111" s="926"/>
      <c r="BP111" s="926"/>
      <c r="BQ111" s="926"/>
      <c r="BR111" s="926"/>
      <c r="BS111" s="926"/>
      <c r="BT111" s="926"/>
      <c r="BU111" s="926"/>
      <c r="BV111" s="926"/>
      <c r="BW111" s="926"/>
      <c r="BX111" s="926"/>
      <c r="BY111" s="927"/>
      <c r="BZ111" s="927"/>
      <c r="CA111" s="927"/>
      <c r="CB111" s="927"/>
      <c r="CC111" s="927"/>
      <c r="CD111" s="927"/>
      <c r="CE111" s="927"/>
      <c r="CF111" s="927"/>
      <c r="CG111" s="927"/>
      <c r="CH111" s="927"/>
      <c r="CI111" s="927"/>
      <c r="CJ111" s="927"/>
      <c r="CK111" s="927"/>
      <c r="CL111" s="928"/>
      <c r="CM111" s="928"/>
      <c r="CN111" s="928"/>
      <c r="CO111" s="928"/>
      <c r="CP111" s="928"/>
      <c r="CQ111" s="928"/>
      <c r="CR111" s="928"/>
      <c r="CS111" s="928"/>
      <c r="CT111" s="928"/>
      <c r="CU111" s="928"/>
      <c r="CV111" s="928"/>
      <c r="CW111" s="928"/>
      <c r="CX111" s="929"/>
      <c r="CY111" s="929"/>
      <c r="CZ111" s="929"/>
      <c r="DA111" s="929"/>
      <c r="DB111" s="929"/>
      <c r="DC111" s="929"/>
      <c r="DD111" s="929"/>
      <c r="DE111" s="929"/>
      <c r="DF111" s="929"/>
      <c r="DG111" s="929"/>
      <c r="DH111" s="929"/>
      <c r="DI111" s="929"/>
      <c r="DJ111" s="929"/>
      <c r="DK111" s="930"/>
      <c r="DL111" s="930"/>
      <c r="DM111" s="930"/>
      <c r="DN111" s="930"/>
      <c r="DO111" s="930"/>
      <c r="DP111" s="930"/>
      <c r="DQ111" s="930"/>
      <c r="DR111" s="930"/>
      <c r="DS111" s="930"/>
    </row>
    <row r="112" spans="1:124" s="1354" customFormat="1" x14ac:dyDescent="0.25">
      <c r="A112" s="887"/>
      <c r="B112" s="1371"/>
      <c r="C112" s="916"/>
      <c r="D112" s="1372"/>
      <c r="E112" s="1373"/>
      <c r="F112" s="1374"/>
      <c r="G112" s="1375"/>
      <c r="H112" s="1375"/>
      <c r="I112" s="1376"/>
      <c r="J112" s="1367"/>
      <c r="K112" s="1367"/>
      <c r="L112" s="1370"/>
      <c r="M112" s="1689"/>
      <c r="N112" s="1667">
        <v>15</v>
      </c>
      <c r="O112" s="1661"/>
      <c r="P112" s="1663">
        <f>COUNTIF($AA$5:$DS$5,"=15")</f>
        <v>5</v>
      </c>
      <c r="Q112" s="1664"/>
      <c r="R112" s="1665">
        <f t="shared" si="43"/>
        <v>5.2083333333333336E-2</v>
      </c>
      <c r="S112" s="1666"/>
      <c r="T112" s="962"/>
      <c r="U112" s="963"/>
      <c r="V112" s="964"/>
      <c r="W112" s="964"/>
      <c r="X112" s="965"/>
      <c r="Y112" s="966"/>
      <c r="Z112" s="967"/>
      <c r="AA112" s="919"/>
      <c r="AB112" s="919"/>
      <c r="AC112" s="919"/>
      <c r="AD112" s="918"/>
      <c r="AE112" s="918"/>
      <c r="AF112" s="918"/>
      <c r="AG112" s="918"/>
      <c r="AH112" s="918"/>
      <c r="AI112" s="920"/>
      <c r="AJ112" s="921"/>
      <c r="AK112" s="921"/>
      <c r="AL112" s="922"/>
      <c r="AM112" s="922"/>
      <c r="AN112" s="922"/>
      <c r="AO112" s="922"/>
      <c r="AP112" s="922"/>
      <c r="AQ112" s="922"/>
      <c r="AR112" s="922"/>
      <c r="AS112" s="922"/>
      <c r="AT112" s="923"/>
      <c r="AU112" s="923"/>
      <c r="AV112" s="924"/>
      <c r="AW112" s="924"/>
      <c r="AX112" s="924"/>
      <c r="AY112" s="924"/>
      <c r="AZ112" s="924"/>
      <c r="BA112" s="924"/>
      <c r="BB112" s="924"/>
      <c r="BC112" s="924"/>
      <c r="BD112" s="925"/>
      <c r="BE112" s="925"/>
      <c r="BF112" s="925"/>
      <c r="BG112" s="925"/>
      <c r="BH112" s="925"/>
      <c r="BI112" s="925"/>
      <c r="BJ112" s="925"/>
      <c r="BK112" s="925"/>
      <c r="BL112" s="925"/>
      <c r="BM112" s="925"/>
      <c r="BN112" s="925"/>
      <c r="BO112" s="926"/>
      <c r="BP112" s="926"/>
      <c r="BQ112" s="926"/>
      <c r="BR112" s="926"/>
      <c r="BS112" s="926"/>
      <c r="BT112" s="926"/>
      <c r="BU112" s="926"/>
      <c r="BV112" s="926"/>
      <c r="BW112" s="926"/>
      <c r="BX112" s="926"/>
      <c r="BY112" s="927"/>
      <c r="BZ112" s="927"/>
      <c r="CA112" s="927"/>
      <c r="CB112" s="927"/>
      <c r="CC112" s="927"/>
      <c r="CD112" s="927"/>
      <c r="CE112" s="927"/>
      <c r="CF112" s="927"/>
      <c r="CG112" s="927"/>
      <c r="CH112" s="927"/>
      <c r="CI112" s="927"/>
      <c r="CJ112" s="927"/>
      <c r="CK112" s="927"/>
      <c r="CL112" s="928"/>
      <c r="CM112" s="928"/>
      <c r="CN112" s="928"/>
      <c r="CO112" s="928"/>
      <c r="CP112" s="928"/>
      <c r="CQ112" s="928"/>
      <c r="CR112" s="928"/>
      <c r="CS112" s="928"/>
      <c r="CT112" s="928"/>
      <c r="CU112" s="928"/>
      <c r="CV112" s="928"/>
      <c r="CW112" s="928"/>
      <c r="CX112" s="929"/>
      <c r="CY112" s="929"/>
      <c r="CZ112" s="929"/>
      <c r="DA112" s="929"/>
      <c r="DB112" s="929"/>
      <c r="DC112" s="929"/>
      <c r="DD112" s="929"/>
      <c r="DE112" s="929"/>
      <c r="DF112" s="929"/>
      <c r="DG112" s="929"/>
      <c r="DH112" s="929"/>
      <c r="DI112" s="929"/>
      <c r="DJ112" s="929"/>
      <c r="DK112" s="930"/>
      <c r="DL112" s="930"/>
      <c r="DM112" s="930"/>
      <c r="DN112" s="930"/>
      <c r="DO112" s="930"/>
      <c r="DP112" s="930"/>
      <c r="DQ112" s="930"/>
      <c r="DR112" s="930"/>
      <c r="DS112" s="930"/>
    </row>
    <row r="113" spans="1:123" s="1354" customFormat="1" x14ac:dyDescent="0.25">
      <c r="A113" s="887"/>
      <c r="B113" s="1371"/>
      <c r="C113" s="916"/>
      <c r="D113" s="1372"/>
      <c r="E113" s="1373"/>
      <c r="F113" s="1374"/>
      <c r="G113" s="1375"/>
      <c r="H113" s="1375"/>
      <c r="I113" s="1376"/>
      <c r="J113" s="1367"/>
      <c r="K113" s="1367"/>
      <c r="L113" s="1370"/>
      <c r="M113" s="1689"/>
      <c r="N113" s="1661">
        <v>16</v>
      </c>
      <c r="O113" s="1662"/>
      <c r="P113" s="1663">
        <f>COUNTIF($AA$5:$DS$5,"=16")</f>
        <v>5</v>
      </c>
      <c r="Q113" s="1664"/>
      <c r="R113" s="1665">
        <f t="shared" si="43"/>
        <v>5.2083333333333336E-2</v>
      </c>
      <c r="S113" s="1666"/>
      <c r="T113" s="1377"/>
      <c r="U113" s="257"/>
      <c r="V113" s="263"/>
      <c r="W113" s="263"/>
      <c r="X113" s="874"/>
      <c r="Y113" s="1378"/>
      <c r="Z113" s="1379"/>
      <c r="AA113" s="919"/>
      <c r="AB113" s="919"/>
      <c r="AC113" s="919"/>
      <c r="AD113" s="918"/>
      <c r="AE113" s="918"/>
      <c r="AF113" s="918"/>
      <c r="AG113" s="918"/>
      <c r="AH113" s="918"/>
      <c r="AI113" s="920"/>
      <c r="AJ113" s="921"/>
      <c r="AK113" s="921"/>
      <c r="AL113" s="922"/>
      <c r="AM113" s="922"/>
      <c r="AN113" s="922"/>
      <c r="AO113" s="922"/>
      <c r="AP113" s="922"/>
      <c r="AQ113" s="922"/>
      <c r="AR113" s="922"/>
      <c r="AS113" s="922"/>
      <c r="AT113" s="923"/>
      <c r="AU113" s="923"/>
      <c r="AV113" s="924"/>
      <c r="AW113" s="924"/>
      <c r="AX113" s="924"/>
      <c r="AY113" s="924"/>
      <c r="AZ113" s="924"/>
      <c r="BA113" s="924"/>
      <c r="BB113" s="924"/>
      <c r="BC113" s="924"/>
      <c r="BD113" s="925"/>
      <c r="BE113" s="925"/>
      <c r="BF113" s="925"/>
      <c r="BG113" s="925"/>
      <c r="BH113" s="925"/>
      <c r="BI113" s="925"/>
      <c r="BJ113" s="925"/>
      <c r="BK113" s="925"/>
      <c r="BL113" s="925"/>
      <c r="BM113" s="925"/>
      <c r="BN113" s="925"/>
      <c r="BO113" s="926"/>
      <c r="BP113" s="926"/>
      <c r="BQ113" s="926"/>
      <c r="BR113" s="926"/>
      <c r="BS113" s="926"/>
      <c r="BT113" s="926"/>
      <c r="BU113" s="926"/>
      <c r="BV113" s="926"/>
      <c r="BW113" s="926"/>
      <c r="BX113" s="926"/>
      <c r="BY113" s="927"/>
      <c r="BZ113" s="927"/>
      <c r="CA113" s="927"/>
      <c r="CB113" s="927"/>
      <c r="CC113" s="927"/>
      <c r="CD113" s="927"/>
      <c r="CE113" s="927"/>
      <c r="CF113" s="927"/>
      <c r="CG113" s="927"/>
      <c r="CH113" s="927"/>
      <c r="CI113" s="927"/>
      <c r="CJ113" s="927"/>
      <c r="CK113" s="927"/>
      <c r="CL113" s="928"/>
      <c r="CM113" s="928"/>
      <c r="CN113" s="928"/>
      <c r="CO113" s="928"/>
      <c r="CP113" s="928"/>
      <c r="CQ113" s="928"/>
      <c r="CR113" s="928"/>
      <c r="CS113" s="928"/>
      <c r="CT113" s="928"/>
      <c r="CU113" s="928"/>
      <c r="CV113" s="928"/>
      <c r="CW113" s="928"/>
      <c r="CX113" s="929"/>
      <c r="CY113" s="929"/>
      <c r="CZ113" s="929"/>
      <c r="DA113" s="929"/>
      <c r="DB113" s="929"/>
      <c r="DC113" s="929"/>
      <c r="DD113" s="929"/>
      <c r="DE113" s="929"/>
      <c r="DF113" s="929"/>
      <c r="DG113" s="929"/>
      <c r="DH113" s="929"/>
      <c r="DI113" s="929"/>
      <c r="DJ113" s="929"/>
      <c r="DK113" s="930"/>
      <c r="DL113" s="930"/>
      <c r="DM113" s="930"/>
      <c r="DN113" s="930"/>
      <c r="DO113" s="930"/>
      <c r="DP113" s="930"/>
      <c r="DQ113" s="930"/>
      <c r="DR113" s="930"/>
      <c r="DS113" s="930"/>
    </row>
    <row r="114" spans="1:123" s="1354" customFormat="1" x14ac:dyDescent="0.25">
      <c r="A114" s="887"/>
      <c r="B114" s="1371"/>
      <c r="C114" s="916"/>
      <c r="D114" s="1372"/>
      <c r="E114" s="1373"/>
      <c r="F114" s="1374"/>
      <c r="G114" s="1375"/>
      <c r="H114" s="1375"/>
      <c r="I114" s="1376"/>
      <c r="J114" s="1367"/>
      <c r="K114" s="1367"/>
      <c r="L114" s="1370"/>
      <c r="M114" s="1689"/>
      <c r="N114" s="1661">
        <v>17</v>
      </c>
      <c r="O114" s="1662"/>
      <c r="P114" s="1663">
        <f>COUNTIF($AA$5:$DS$5,"=17")</f>
        <v>5</v>
      </c>
      <c r="Q114" s="1664"/>
      <c r="R114" s="1665">
        <f t="shared" si="43"/>
        <v>5.2083333333333336E-2</v>
      </c>
      <c r="S114" s="1666"/>
      <c r="T114" s="1377"/>
      <c r="U114" s="257"/>
      <c r="V114" s="263"/>
      <c r="W114" s="263"/>
      <c r="X114" s="874"/>
      <c r="Y114" s="1378"/>
      <c r="Z114" s="1379"/>
      <c r="AA114" s="919"/>
      <c r="AB114" s="919"/>
      <c r="AC114" s="919"/>
      <c r="AD114" s="918"/>
      <c r="AE114" s="918"/>
      <c r="AF114" s="918"/>
      <c r="AG114" s="918"/>
      <c r="AH114" s="918"/>
      <c r="AI114" s="920"/>
      <c r="AJ114" s="921"/>
      <c r="AK114" s="921"/>
      <c r="AL114" s="922"/>
      <c r="AM114" s="922"/>
      <c r="AN114" s="922"/>
      <c r="AO114" s="922"/>
      <c r="AP114" s="922"/>
      <c r="AQ114" s="922"/>
      <c r="AR114" s="922"/>
      <c r="AS114" s="922"/>
      <c r="AT114" s="923"/>
      <c r="AU114" s="923"/>
      <c r="AV114" s="924"/>
      <c r="AW114" s="924"/>
      <c r="AX114" s="924"/>
      <c r="AY114" s="924"/>
      <c r="AZ114" s="924"/>
      <c r="BA114" s="924"/>
      <c r="BB114" s="924"/>
      <c r="BC114" s="924"/>
      <c r="BD114" s="925"/>
      <c r="BE114" s="925"/>
      <c r="BF114" s="925"/>
      <c r="BG114" s="925"/>
      <c r="BH114" s="925"/>
      <c r="BI114" s="925"/>
      <c r="BJ114" s="925"/>
      <c r="BK114" s="925"/>
      <c r="BL114" s="925"/>
      <c r="BM114" s="925"/>
      <c r="BN114" s="925"/>
      <c r="BO114" s="926"/>
      <c r="BP114" s="926"/>
      <c r="BQ114" s="926"/>
      <c r="BR114" s="926"/>
      <c r="BS114" s="926"/>
      <c r="BT114" s="926"/>
      <c r="BU114" s="926"/>
      <c r="BV114" s="926"/>
      <c r="BW114" s="926"/>
      <c r="BX114" s="926"/>
      <c r="BY114" s="927"/>
      <c r="BZ114" s="927"/>
      <c r="CA114" s="927"/>
      <c r="CB114" s="927"/>
      <c r="CC114" s="927"/>
      <c r="CD114" s="927"/>
      <c r="CE114" s="927"/>
      <c r="CF114" s="927"/>
      <c r="CG114" s="927"/>
      <c r="CH114" s="927"/>
      <c r="CI114" s="927"/>
      <c r="CJ114" s="927"/>
      <c r="CK114" s="927"/>
      <c r="CL114" s="928"/>
      <c r="CM114" s="928"/>
      <c r="CN114" s="928"/>
      <c r="CO114" s="928"/>
      <c r="CP114" s="928"/>
      <c r="CQ114" s="928"/>
      <c r="CR114" s="928"/>
      <c r="CS114" s="928"/>
      <c r="CT114" s="928"/>
      <c r="CU114" s="928"/>
      <c r="CV114" s="928"/>
      <c r="CW114" s="928"/>
      <c r="CX114" s="929"/>
      <c r="CY114" s="929"/>
      <c r="CZ114" s="929"/>
      <c r="DA114" s="929"/>
      <c r="DB114" s="929"/>
      <c r="DC114" s="929"/>
      <c r="DD114" s="929"/>
      <c r="DE114" s="929"/>
      <c r="DF114" s="929"/>
      <c r="DG114" s="929"/>
      <c r="DH114" s="929"/>
      <c r="DI114" s="929"/>
      <c r="DJ114" s="929"/>
      <c r="DK114" s="930"/>
      <c r="DL114" s="930"/>
      <c r="DM114" s="930"/>
      <c r="DN114" s="930"/>
      <c r="DO114" s="930"/>
      <c r="DP114" s="930"/>
      <c r="DQ114" s="930"/>
      <c r="DR114" s="930"/>
      <c r="DS114" s="930"/>
    </row>
    <row r="115" spans="1:123" s="1354" customFormat="1" x14ac:dyDescent="0.25">
      <c r="A115" s="887"/>
      <c r="B115" s="1371"/>
      <c r="C115" s="916"/>
      <c r="D115" s="1372"/>
      <c r="E115" s="1373"/>
      <c r="F115" s="1374"/>
      <c r="G115" s="1375"/>
      <c r="H115" s="1375"/>
      <c r="I115" s="1376"/>
      <c r="J115" s="1367"/>
      <c r="K115" s="1367"/>
      <c r="L115" s="1370"/>
      <c r="M115" s="1689"/>
      <c r="N115" s="1661">
        <v>18</v>
      </c>
      <c r="O115" s="1662"/>
      <c r="P115" s="1663">
        <f>COUNTIF($AA$5:$DS$5,"=18")</f>
        <v>5</v>
      </c>
      <c r="Q115" s="1664"/>
      <c r="R115" s="1665">
        <f t="shared" si="43"/>
        <v>5.2083333333333336E-2</v>
      </c>
      <c r="S115" s="1666"/>
      <c r="T115" s="1377"/>
      <c r="U115" s="257"/>
      <c r="V115" s="263"/>
      <c r="W115" s="263"/>
      <c r="X115" s="874"/>
      <c r="Y115" s="1378"/>
      <c r="Z115" s="1379"/>
      <c r="AA115" s="919"/>
      <c r="AB115" s="919"/>
      <c r="AC115" s="919"/>
      <c r="AD115" s="918"/>
      <c r="AE115" s="918"/>
      <c r="AF115" s="918"/>
      <c r="AG115" s="918"/>
      <c r="AH115" s="918"/>
      <c r="AI115" s="920"/>
      <c r="AJ115" s="921"/>
      <c r="AK115" s="921"/>
      <c r="AL115" s="922"/>
      <c r="AM115" s="922"/>
      <c r="AN115" s="922"/>
      <c r="AO115" s="922"/>
      <c r="AP115" s="922"/>
      <c r="AQ115" s="922"/>
      <c r="AR115" s="922"/>
      <c r="AS115" s="922"/>
      <c r="AT115" s="923"/>
      <c r="AU115" s="923"/>
      <c r="AV115" s="924"/>
      <c r="AW115" s="924"/>
      <c r="AX115" s="924"/>
      <c r="AY115" s="924"/>
      <c r="AZ115" s="924"/>
      <c r="BA115" s="924"/>
      <c r="BB115" s="924"/>
      <c r="BC115" s="924"/>
      <c r="BD115" s="925"/>
      <c r="BE115" s="925"/>
      <c r="BF115" s="925"/>
      <c r="BG115" s="925"/>
      <c r="BH115" s="925"/>
      <c r="BI115" s="925"/>
      <c r="BJ115" s="925"/>
      <c r="BK115" s="925"/>
      <c r="BL115" s="925"/>
      <c r="BM115" s="925"/>
      <c r="BN115" s="925"/>
      <c r="BO115" s="926"/>
      <c r="BP115" s="926"/>
      <c r="BQ115" s="926"/>
      <c r="BR115" s="926"/>
      <c r="BS115" s="926"/>
      <c r="BT115" s="926"/>
      <c r="BU115" s="926"/>
      <c r="BV115" s="926"/>
      <c r="BW115" s="926"/>
      <c r="BX115" s="926"/>
      <c r="BY115" s="927"/>
      <c r="BZ115" s="927"/>
      <c r="CA115" s="927"/>
      <c r="CB115" s="927"/>
      <c r="CC115" s="927"/>
      <c r="CD115" s="927"/>
      <c r="CE115" s="927"/>
      <c r="CF115" s="927"/>
      <c r="CG115" s="927"/>
      <c r="CH115" s="927"/>
      <c r="CI115" s="927"/>
      <c r="CJ115" s="927"/>
      <c r="CK115" s="927"/>
      <c r="CL115" s="928"/>
      <c r="CM115" s="928"/>
      <c r="CN115" s="928"/>
      <c r="CO115" s="928"/>
      <c r="CP115" s="928"/>
      <c r="CQ115" s="928"/>
      <c r="CR115" s="928"/>
      <c r="CS115" s="928"/>
      <c r="CT115" s="928"/>
      <c r="CU115" s="928"/>
      <c r="CV115" s="928"/>
      <c r="CW115" s="928"/>
      <c r="CX115" s="929"/>
      <c r="CY115" s="929"/>
      <c r="CZ115" s="929"/>
      <c r="DA115" s="929"/>
      <c r="DB115" s="929"/>
      <c r="DC115" s="929"/>
      <c r="DD115" s="929"/>
      <c r="DE115" s="929"/>
      <c r="DF115" s="929"/>
      <c r="DG115" s="929"/>
      <c r="DH115" s="929"/>
      <c r="DI115" s="929"/>
      <c r="DJ115" s="929"/>
      <c r="DK115" s="930"/>
      <c r="DL115" s="930"/>
      <c r="DM115" s="930"/>
      <c r="DN115" s="930"/>
      <c r="DO115" s="930"/>
      <c r="DP115" s="930"/>
      <c r="DQ115" s="930"/>
      <c r="DR115" s="930"/>
      <c r="DS115" s="930"/>
    </row>
    <row r="116" spans="1:123" s="1354" customFormat="1" x14ac:dyDescent="0.25">
      <c r="A116" s="887"/>
      <c r="B116" s="1371"/>
      <c r="C116" s="916"/>
      <c r="D116" s="1372"/>
      <c r="E116" s="1373"/>
      <c r="F116" s="1374"/>
      <c r="G116" s="1375"/>
      <c r="H116" s="1375"/>
      <c r="I116" s="1376"/>
      <c r="J116" s="1367"/>
      <c r="K116" s="1367"/>
      <c r="L116" s="1370"/>
      <c r="M116" s="1370"/>
      <c r="N116" s="1660"/>
      <c r="O116" s="1660"/>
      <c r="P116" s="1380"/>
      <c r="Q116" s="1381"/>
      <c r="R116" s="1382"/>
      <c r="S116" s="1382"/>
      <c r="T116" s="1377"/>
      <c r="U116" s="257"/>
      <c r="V116" s="263"/>
      <c r="W116" s="263"/>
      <c r="X116" s="874"/>
      <c r="Y116" s="1378"/>
      <c r="Z116" s="1379"/>
      <c r="AA116" s="919"/>
      <c r="AB116" s="919"/>
      <c r="AC116" s="919"/>
      <c r="AD116" s="918"/>
      <c r="AE116" s="918"/>
      <c r="AF116" s="918"/>
      <c r="AG116" s="918"/>
      <c r="AH116" s="918"/>
      <c r="AI116" s="920"/>
      <c r="AJ116" s="921"/>
      <c r="AK116" s="921"/>
      <c r="AL116" s="922"/>
      <c r="AM116" s="922"/>
      <c r="AN116" s="922"/>
      <c r="AO116" s="922"/>
      <c r="AP116" s="922"/>
      <c r="AQ116" s="922"/>
      <c r="AR116" s="922"/>
      <c r="AS116" s="922"/>
      <c r="AT116" s="923"/>
      <c r="AU116" s="923"/>
      <c r="AV116" s="924"/>
      <c r="AW116" s="924"/>
      <c r="AX116" s="924"/>
      <c r="AY116" s="924"/>
      <c r="AZ116" s="924"/>
      <c r="BA116" s="924"/>
      <c r="BB116" s="924"/>
      <c r="BC116" s="924"/>
      <c r="BD116" s="925"/>
      <c r="BE116" s="925"/>
      <c r="BF116" s="925"/>
      <c r="BG116" s="925"/>
      <c r="BH116" s="925"/>
      <c r="BI116" s="925"/>
      <c r="BJ116" s="925"/>
      <c r="BK116" s="925"/>
      <c r="BL116" s="925"/>
      <c r="BM116" s="925"/>
      <c r="BN116" s="925"/>
      <c r="BO116" s="926"/>
      <c r="BP116" s="926"/>
      <c r="BQ116" s="926"/>
      <c r="BR116" s="926"/>
      <c r="BS116" s="926"/>
      <c r="BT116" s="926"/>
      <c r="BU116" s="926"/>
      <c r="BV116" s="926"/>
      <c r="BW116" s="926"/>
      <c r="BX116" s="926"/>
      <c r="BY116" s="927"/>
      <c r="BZ116" s="927"/>
      <c r="CA116" s="927"/>
      <c r="CB116" s="927"/>
      <c r="CC116" s="927"/>
      <c r="CD116" s="927"/>
      <c r="CE116" s="927"/>
      <c r="CF116" s="927"/>
      <c r="CG116" s="927"/>
      <c r="CH116" s="927"/>
      <c r="CI116" s="927"/>
      <c r="CJ116" s="927"/>
      <c r="CK116" s="927"/>
      <c r="CL116" s="928"/>
      <c r="CM116" s="928"/>
      <c r="CN116" s="928"/>
      <c r="CO116" s="928"/>
      <c r="CP116" s="928"/>
      <c r="CQ116" s="928"/>
      <c r="CR116" s="928"/>
      <c r="CS116" s="928"/>
      <c r="CT116" s="928"/>
      <c r="CU116" s="928"/>
      <c r="CV116" s="928"/>
      <c r="CW116" s="928"/>
      <c r="CX116" s="929"/>
      <c r="CY116" s="929"/>
      <c r="CZ116" s="929"/>
      <c r="DA116" s="929"/>
      <c r="DB116" s="929"/>
      <c r="DC116" s="929"/>
      <c r="DD116" s="929"/>
      <c r="DE116" s="929"/>
      <c r="DF116" s="929"/>
      <c r="DG116" s="929"/>
      <c r="DH116" s="929"/>
      <c r="DI116" s="929"/>
      <c r="DJ116" s="929"/>
      <c r="DK116" s="930"/>
      <c r="DL116" s="930"/>
      <c r="DM116" s="930"/>
      <c r="DN116" s="930"/>
      <c r="DO116" s="930"/>
      <c r="DP116" s="930"/>
      <c r="DQ116" s="930"/>
      <c r="DR116" s="930"/>
      <c r="DS116" s="930"/>
    </row>
    <row r="117" spans="1:123" s="1354" customFormat="1" x14ac:dyDescent="0.25">
      <c r="A117" s="887"/>
      <c r="B117" s="1371"/>
      <c r="C117" s="916"/>
      <c r="D117" s="1372"/>
      <c r="E117" s="1373"/>
      <c r="F117" s="1374"/>
      <c r="G117" s="1375"/>
      <c r="H117" s="1375"/>
      <c r="I117" s="1376"/>
      <c r="J117" s="1367"/>
      <c r="K117" s="1367"/>
      <c r="L117" s="1370"/>
      <c r="M117" s="1370"/>
      <c r="N117" s="1440"/>
      <c r="O117" s="1440"/>
      <c r="P117" s="1380"/>
      <c r="Q117" s="1381"/>
      <c r="R117" s="1382"/>
      <c r="S117" s="1382"/>
      <c r="T117" s="1377"/>
      <c r="U117" s="257"/>
      <c r="V117" s="263"/>
      <c r="W117" s="263"/>
      <c r="X117" s="874"/>
      <c r="Y117" s="1378"/>
      <c r="Z117" s="1379"/>
      <c r="AA117" s="919"/>
      <c r="AB117" s="919"/>
      <c r="AC117" s="919"/>
      <c r="AD117" s="918"/>
      <c r="AE117" s="918"/>
      <c r="AF117" s="918"/>
      <c r="AG117" s="918"/>
      <c r="AH117" s="918"/>
      <c r="AI117" s="920"/>
      <c r="AJ117" s="921"/>
      <c r="AK117" s="921"/>
      <c r="AL117" s="922"/>
      <c r="AM117" s="922"/>
      <c r="AN117" s="922"/>
      <c r="AO117" s="922"/>
      <c r="AP117" s="922"/>
      <c r="AQ117" s="922"/>
      <c r="AR117" s="922"/>
      <c r="AS117" s="922"/>
      <c r="AT117" s="923"/>
      <c r="AU117" s="923"/>
      <c r="AV117" s="924"/>
      <c r="AW117" s="924"/>
      <c r="AX117" s="924"/>
      <c r="AY117" s="924"/>
      <c r="AZ117" s="924"/>
      <c r="BA117" s="924"/>
      <c r="BB117" s="924"/>
      <c r="BC117" s="924"/>
      <c r="BD117" s="925"/>
      <c r="BE117" s="925"/>
      <c r="BF117" s="925"/>
      <c r="BG117" s="925"/>
      <c r="BH117" s="925"/>
      <c r="BI117" s="925"/>
      <c r="BJ117" s="925"/>
      <c r="BK117" s="925"/>
      <c r="BL117" s="925"/>
      <c r="BM117" s="925"/>
      <c r="BN117" s="925"/>
      <c r="BO117" s="926"/>
      <c r="BP117" s="926"/>
      <c r="BQ117" s="926"/>
      <c r="BR117" s="926"/>
      <c r="BS117" s="926"/>
      <c r="BT117" s="926"/>
      <c r="BU117" s="926"/>
      <c r="BV117" s="926"/>
      <c r="BW117" s="926"/>
      <c r="BX117" s="926"/>
      <c r="BY117" s="927"/>
      <c r="BZ117" s="927"/>
      <c r="CA117" s="927"/>
      <c r="CB117" s="927"/>
      <c r="CC117" s="927"/>
      <c r="CD117" s="927"/>
      <c r="CE117" s="927"/>
      <c r="CF117" s="927"/>
      <c r="CG117" s="927"/>
      <c r="CH117" s="927"/>
      <c r="CI117" s="927"/>
      <c r="CJ117" s="927"/>
      <c r="CK117" s="927"/>
      <c r="CL117" s="928"/>
      <c r="CM117" s="928"/>
      <c r="CN117" s="928"/>
      <c r="CO117" s="928"/>
      <c r="CP117" s="928"/>
      <c r="CQ117" s="928"/>
      <c r="CR117" s="928"/>
      <c r="CS117" s="928"/>
      <c r="CT117" s="928"/>
      <c r="CU117" s="928"/>
      <c r="CV117" s="928"/>
      <c r="CW117" s="928"/>
      <c r="CX117" s="929"/>
      <c r="CY117" s="929"/>
      <c r="CZ117" s="929"/>
      <c r="DA117" s="929"/>
      <c r="DB117" s="929"/>
      <c r="DC117" s="929"/>
      <c r="DD117" s="929"/>
      <c r="DE117" s="929"/>
      <c r="DF117" s="929"/>
      <c r="DG117" s="929"/>
      <c r="DH117" s="929"/>
      <c r="DI117" s="929"/>
      <c r="DJ117" s="929"/>
      <c r="DK117" s="930"/>
      <c r="DL117" s="930"/>
      <c r="DM117" s="930"/>
      <c r="DN117" s="930"/>
      <c r="DO117" s="930"/>
      <c r="DP117" s="930"/>
      <c r="DQ117" s="930"/>
      <c r="DR117" s="930"/>
      <c r="DS117" s="930"/>
    </row>
    <row r="118" spans="1:123" s="1354" customFormat="1" x14ac:dyDescent="0.2">
      <c r="A118" s="887"/>
      <c r="B118" s="1371"/>
      <c r="C118" s="916"/>
      <c r="D118" s="1372"/>
      <c r="E118" s="1373"/>
      <c r="F118" s="1384" t="s">
        <v>307</v>
      </c>
      <c r="G118" s="1385"/>
      <c r="H118" s="1385"/>
      <c r="I118" s="1386"/>
      <c r="J118" s="1387"/>
      <c r="K118" s="1388"/>
      <c r="L118" s="1388"/>
      <c r="M118" s="1370"/>
      <c r="N118" s="1440"/>
      <c r="O118" s="1440"/>
      <c r="P118" s="1380"/>
      <c r="Q118" s="1381"/>
      <c r="R118" s="1382"/>
      <c r="S118" s="1382"/>
      <c r="T118" s="1377"/>
      <c r="U118" s="257"/>
      <c r="V118" s="263"/>
      <c r="W118" s="263"/>
      <c r="X118" s="874"/>
      <c r="Y118" s="1378"/>
      <c r="Z118" s="1379"/>
      <c r="AA118" s="919"/>
      <c r="AB118" s="919"/>
      <c r="AC118" s="919"/>
      <c r="AD118" s="918"/>
      <c r="AE118" s="918"/>
      <c r="AF118" s="918"/>
      <c r="AG118" s="918"/>
      <c r="AH118" s="918"/>
      <c r="AI118" s="920"/>
      <c r="AJ118" s="921"/>
      <c r="AK118" s="921"/>
      <c r="AL118" s="922"/>
      <c r="AM118" s="922"/>
      <c r="AN118" s="922"/>
      <c r="AO118" s="922"/>
      <c r="AP118" s="922"/>
      <c r="AQ118" s="922"/>
      <c r="AR118" s="922"/>
      <c r="AS118" s="922"/>
      <c r="AT118" s="923"/>
      <c r="AU118" s="923"/>
      <c r="AV118" s="924"/>
      <c r="AW118" s="924"/>
      <c r="AX118" s="924"/>
      <c r="AY118" s="924"/>
      <c r="AZ118" s="924"/>
      <c r="BA118" s="924"/>
      <c r="BB118" s="924"/>
      <c r="BC118" s="924"/>
      <c r="BD118" s="925"/>
      <c r="BE118" s="925"/>
      <c r="BF118" s="925"/>
      <c r="BG118" s="925"/>
      <c r="BH118" s="925"/>
      <c r="BI118" s="925"/>
      <c r="BJ118" s="925"/>
      <c r="BK118" s="925"/>
      <c r="BL118" s="925"/>
      <c r="BM118" s="925"/>
      <c r="BN118" s="925"/>
      <c r="BO118" s="926"/>
      <c r="BP118" s="926"/>
      <c r="BQ118" s="926"/>
      <c r="BR118" s="926"/>
      <c r="BS118" s="926"/>
      <c r="BT118" s="926"/>
      <c r="BU118" s="926"/>
      <c r="BV118" s="926"/>
      <c r="BW118" s="926"/>
      <c r="BX118" s="926"/>
      <c r="BY118" s="927"/>
      <c r="BZ118" s="927"/>
      <c r="CA118" s="927"/>
      <c r="CB118" s="927"/>
      <c r="CC118" s="927"/>
      <c r="CD118" s="927"/>
      <c r="CE118" s="927"/>
      <c r="CF118" s="927"/>
      <c r="CG118" s="927"/>
      <c r="CH118" s="927"/>
      <c r="CI118" s="927"/>
      <c r="CJ118" s="927"/>
      <c r="CK118" s="927"/>
      <c r="CL118" s="928"/>
      <c r="CM118" s="928"/>
      <c r="CN118" s="928"/>
      <c r="CO118" s="928"/>
      <c r="CP118" s="928"/>
      <c r="CQ118" s="928"/>
      <c r="CR118" s="928"/>
      <c r="CS118" s="928"/>
      <c r="CT118" s="928"/>
      <c r="CU118" s="928"/>
      <c r="CV118" s="928"/>
      <c r="CW118" s="928"/>
      <c r="CX118" s="929"/>
      <c r="CY118" s="929"/>
      <c r="CZ118" s="929"/>
      <c r="DA118" s="929"/>
      <c r="DB118" s="929"/>
      <c r="DC118" s="929"/>
      <c r="DD118" s="929"/>
      <c r="DE118" s="929"/>
      <c r="DF118" s="929"/>
      <c r="DG118" s="929"/>
      <c r="DH118" s="929"/>
      <c r="DI118" s="929"/>
      <c r="DJ118" s="929"/>
      <c r="DK118" s="930"/>
      <c r="DL118" s="930"/>
      <c r="DM118" s="930"/>
      <c r="DN118" s="930"/>
      <c r="DO118" s="930"/>
      <c r="DP118" s="930"/>
      <c r="DQ118" s="930"/>
      <c r="DR118" s="930"/>
      <c r="DS118" s="930"/>
    </row>
    <row r="119" spans="1:123" s="1354" customFormat="1" x14ac:dyDescent="0.25">
      <c r="A119" s="887"/>
      <c r="B119" s="1389"/>
      <c r="C119" s="917"/>
      <c r="D119" s="1372"/>
      <c r="E119" s="1373"/>
      <c r="F119" s="1390">
        <v>1</v>
      </c>
      <c r="G119" s="1390"/>
      <c r="H119" s="1391" t="str">
        <f t="array" aca="1" ref="H119" ca="1">INDEX(joueurs,SMALL(IF(participations=J119,ROW(INDIRECT("1:"&amp;ROWS(joueurs)))),COUNTIF(J$119:J119,J119)))</f>
        <v>Dams</v>
      </c>
      <c r="I119" s="1392"/>
      <c r="J119" s="1393">
        <f>LARGE(participations,ROWS($1:1))</f>
        <v>96</v>
      </c>
      <c r="K119" s="1394">
        <f>J119/$G$103</f>
        <v>1</v>
      </c>
      <c r="L119" s="1394"/>
      <c r="M119" s="1370"/>
      <c r="N119" s="1440"/>
      <c r="O119" s="1440"/>
      <c r="P119" s="1395"/>
      <c r="Q119" s="1395"/>
      <c r="R119" s="1396"/>
      <c r="S119" s="1396"/>
      <c r="T119" s="1397"/>
      <c r="U119" s="1397"/>
      <c r="V119" s="1398"/>
      <c r="W119" s="1398"/>
      <c r="X119" s="1378"/>
      <c r="Y119" s="1378"/>
      <c r="Z119" s="1379"/>
      <c r="AA119" s="919"/>
      <c r="AB119" s="919"/>
      <c r="AC119" s="919"/>
      <c r="AD119" s="918"/>
      <c r="AE119" s="918"/>
      <c r="AF119" s="918"/>
      <c r="AG119" s="918"/>
      <c r="AH119" s="918"/>
      <c r="AI119" s="920"/>
      <c r="AJ119" s="921"/>
      <c r="AK119" s="921"/>
      <c r="AL119" s="922"/>
      <c r="AM119" s="922"/>
      <c r="AN119" s="922"/>
      <c r="AO119" s="922"/>
      <c r="AP119" s="922"/>
      <c r="AQ119" s="922"/>
      <c r="AR119" s="922"/>
      <c r="AS119" s="922"/>
      <c r="AT119" s="923"/>
      <c r="AU119" s="923"/>
      <c r="AV119" s="924"/>
      <c r="AW119" s="924"/>
      <c r="AX119" s="924"/>
      <c r="AY119" s="924"/>
      <c r="AZ119" s="924"/>
      <c r="BA119" s="924"/>
      <c r="BB119" s="924"/>
      <c r="BC119" s="924"/>
      <c r="BD119" s="925"/>
      <c r="BE119" s="925"/>
      <c r="BF119" s="925"/>
      <c r="BG119" s="925"/>
      <c r="BH119" s="925"/>
      <c r="BI119" s="925"/>
      <c r="BJ119" s="925"/>
      <c r="BK119" s="925"/>
      <c r="BL119" s="925"/>
      <c r="BM119" s="925"/>
      <c r="BN119" s="925"/>
      <c r="BO119" s="926"/>
      <c r="BP119" s="926"/>
      <c r="BQ119" s="926"/>
      <c r="BR119" s="926"/>
      <c r="BS119" s="926"/>
      <c r="BT119" s="926"/>
      <c r="BU119" s="926"/>
      <c r="BV119" s="926"/>
      <c r="BW119" s="926"/>
      <c r="BX119" s="926"/>
      <c r="BY119" s="927"/>
      <c r="BZ119" s="927"/>
      <c r="CA119" s="927"/>
      <c r="CB119" s="927"/>
      <c r="CC119" s="927"/>
      <c r="CD119" s="927"/>
      <c r="CE119" s="927"/>
      <c r="CF119" s="927"/>
      <c r="CG119" s="927"/>
      <c r="CH119" s="927"/>
      <c r="CI119" s="927"/>
      <c r="CJ119" s="927"/>
      <c r="CK119" s="927"/>
      <c r="CL119" s="928"/>
      <c r="CM119" s="928"/>
      <c r="CN119" s="928"/>
      <c r="CO119" s="928"/>
      <c r="CP119" s="928"/>
      <c r="CQ119" s="928"/>
      <c r="CR119" s="928"/>
      <c r="CS119" s="928"/>
      <c r="CT119" s="928"/>
      <c r="CU119" s="928"/>
      <c r="CV119" s="928"/>
      <c r="CW119" s="928"/>
      <c r="CX119" s="929"/>
      <c r="CY119" s="929"/>
      <c r="CZ119" s="929"/>
      <c r="DA119" s="929"/>
      <c r="DB119" s="929"/>
      <c r="DC119" s="929"/>
      <c r="DD119" s="929"/>
      <c r="DE119" s="929"/>
      <c r="DF119" s="929"/>
      <c r="DG119" s="929"/>
      <c r="DH119" s="929"/>
      <c r="DI119" s="929"/>
      <c r="DJ119" s="929"/>
      <c r="DK119" s="930"/>
      <c r="DL119" s="930"/>
      <c r="DM119" s="930"/>
      <c r="DN119" s="930"/>
      <c r="DO119" s="930"/>
      <c r="DP119" s="930"/>
      <c r="DQ119" s="930"/>
      <c r="DR119" s="930"/>
      <c r="DS119" s="930"/>
    </row>
    <row r="120" spans="1:123" s="1354" customFormat="1" x14ac:dyDescent="0.25">
      <c r="A120" s="887"/>
      <c r="B120" s="1399"/>
      <c r="C120" s="299"/>
      <c r="D120" s="1372"/>
      <c r="E120" s="1373"/>
      <c r="F120" s="1390">
        <v>2</v>
      </c>
      <c r="G120" s="1390"/>
      <c r="H120" s="1391" t="str">
        <f t="array" aca="1" ref="H120" ca="1">INDEX(joueurs,SMALL(IF(participations=J120,ROW(INDIRECT("1:"&amp;ROWS(joueurs)))),COUNTIF(J$119:J120,J120)))</f>
        <v>Rob</v>
      </c>
      <c r="I120" s="1392"/>
      <c r="J120" s="1393">
        <f>LARGE(participations,ROWS($1:2))</f>
        <v>76</v>
      </c>
      <c r="K120" s="1394">
        <f t="shared" ref="K120:K128" si="44">J120/$G$103</f>
        <v>0.79166666666666663</v>
      </c>
      <c r="L120" s="1394"/>
      <c r="M120" s="1370"/>
      <c r="N120" s="1440"/>
      <c r="O120" s="1440"/>
      <c r="P120" s="1395"/>
      <c r="Q120" s="1395"/>
      <c r="R120" s="1396"/>
      <c r="S120" s="1396"/>
      <c r="T120" s="1397"/>
      <c r="U120" s="1397"/>
      <c r="V120" s="1398"/>
      <c r="W120" s="1398"/>
      <c r="X120" s="1378"/>
      <c r="Y120" s="1378"/>
      <c r="Z120" s="1379"/>
      <c r="AA120" s="919"/>
      <c r="AB120" s="919"/>
      <c r="AC120" s="919"/>
      <c r="AD120" s="918"/>
      <c r="AE120" s="918"/>
      <c r="AF120" s="918"/>
      <c r="AG120" s="918"/>
      <c r="AH120" s="918"/>
      <c r="AI120" s="920"/>
      <c r="AJ120" s="921"/>
      <c r="AK120" s="921"/>
      <c r="AL120" s="922"/>
      <c r="AM120" s="922"/>
      <c r="AN120" s="922"/>
      <c r="AO120" s="922"/>
      <c r="AP120" s="922"/>
      <c r="AQ120" s="922"/>
      <c r="AR120" s="922"/>
      <c r="AS120" s="922"/>
      <c r="AT120" s="923"/>
      <c r="AU120" s="923"/>
      <c r="AV120" s="924"/>
      <c r="AW120" s="924"/>
      <c r="AX120" s="924"/>
      <c r="AY120" s="924"/>
      <c r="AZ120" s="924"/>
      <c r="BA120" s="924"/>
      <c r="BB120" s="924"/>
      <c r="BC120" s="924"/>
      <c r="BD120" s="925"/>
      <c r="BE120" s="925"/>
      <c r="BF120" s="925"/>
      <c r="BG120" s="925"/>
      <c r="BH120" s="925"/>
      <c r="BI120" s="925"/>
      <c r="BJ120" s="925"/>
      <c r="BK120" s="925"/>
      <c r="BL120" s="925"/>
      <c r="BM120" s="925"/>
      <c r="BN120" s="925"/>
      <c r="BO120" s="926"/>
      <c r="BP120" s="926"/>
      <c r="BQ120" s="926"/>
      <c r="BR120" s="926"/>
      <c r="BS120" s="926"/>
      <c r="BT120" s="926"/>
      <c r="BU120" s="926"/>
      <c r="BV120" s="926"/>
      <c r="BW120" s="926"/>
      <c r="BX120" s="926"/>
      <c r="BY120" s="927"/>
      <c r="BZ120" s="927"/>
      <c r="CA120" s="927"/>
      <c r="CB120" s="927"/>
      <c r="CC120" s="927"/>
      <c r="CD120" s="927"/>
      <c r="CE120" s="927"/>
      <c r="CF120" s="927"/>
      <c r="CG120" s="927"/>
      <c r="CH120" s="927"/>
      <c r="CI120" s="927"/>
      <c r="CJ120" s="927"/>
      <c r="CK120" s="927"/>
      <c r="CL120" s="928"/>
      <c r="CM120" s="928"/>
      <c r="CN120" s="928"/>
      <c r="CO120" s="928"/>
      <c r="CP120" s="928"/>
      <c r="CQ120" s="928"/>
      <c r="CR120" s="928"/>
      <c r="CS120" s="928"/>
      <c r="CT120" s="928"/>
      <c r="CU120" s="928"/>
      <c r="CV120" s="928"/>
      <c r="CW120" s="928"/>
      <c r="CX120" s="929"/>
      <c r="CY120" s="929"/>
      <c r="CZ120" s="929"/>
      <c r="DA120" s="929"/>
      <c r="DB120" s="929"/>
      <c r="DC120" s="929"/>
      <c r="DD120" s="929"/>
      <c r="DE120" s="929"/>
      <c r="DF120" s="929"/>
      <c r="DG120" s="929"/>
      <c r="DH120" s="929"/>
      <c r="DI120" s="929"/>
      <c r="DJ120" s="929"/>
      <c r="DK120" s="930"/>
      <c r="DL120" s="930"/>
      <c r="DM120" s="930"/>
      <c r="DN120" s="930"/>
      <c r="DO120" s="930"/>
      <c r="DP120" s="930"/>
      <c r="DQ120" s="930"/>
      <c r="DR120" s="930"/>
      <c r="DS120" s="930"/>
    </row>
    <row r="121" spans="1:123" s="1354" customFormat="1" x14ac:dyDescent="0.25">
      <c r="A121" s="887"/>
      <c r="B121" s="1399"/>
      <c r="C121" s="299"/>
      <c r="D121" s="1372"/>
      <c r="E121" s="1373"/>
      <c r="F121" s="1390">
        <v>3</v>
      </c>
      <c r="G121" s="1390"/>
      <c r="H121" s="1391" t="str">
        <f t="array" aca="1" ref="H121" ca="1">INDEX(joueurs,SMALL(IF(participations=J121,ROW(INDIRECT("1:"&amp;ROWS(joueurs)))),COUNTIF(J$119:J121,J121)))</f>
        <v>Fred</v>
      </c>
      <c r="I121" s="1392"/>
      <c r="J121" s="1393">
        <f>LARGE(participations,ROWS($1:3))</f>
        <v>73</v>
      </c>
      <c r="K121" s="1394">
        <f t="shared" si="44"/>
        <v>0.76041666666666663</v>
      </c>
      <c r="L121" s="1394"/>
      <c r="M121" s="1370"/>
      <c r="N121" s="1440"/>
      <c r="O121" s="1440"/>
      <c r="P121" s="1395"/>
      <c r="Q121" s="1395"/>
      <c r="R121" s="1396"/>
      <c r="S121" s="1396"/>
      <c r="T121" s="1397"/>
      <c r="U121" s="1397"/>
      <c r="V121" s="1398"/>
      <c r="W121" s="1398"/>
      <c r="X121" s="1378"/>
      <c r="Y121" s="1378"/>
      <c r="Z121" s="1379"/>
      <c r="AA121" s="919"/>
      <c r="AB121" s="919"/>
      <c r="AC121" s="919"/>
      <c r="AD121" s="918"/>
      <c r="AE121" s="918"/>
      <c r="AF121" s="918"/>
      <c r="AG121" s="918"/>
      <c r="AH121" s="918"/>
      <c r="AI121" s="920"/>
      <c r="AJ121" s="921"/>
      <c r="AK121" s="921"/>
      <c r="AL121" s="922"/>
      <c r="AM121" s="922"/>
      <c r="AN121" s="922"/>
      <c r="AO121" s="922"/>
      <c r="AP121" s="922"/>
      <c r="AQ121" s="922"/>
      <c r="AR121" s="922"/>
      <c r="AS121" s="922"/>
      <c r="AT121" s="923"/>
      <c r="AU121" s="923"/>
      <c r="AV121" s="924"/>
      <c r="AW121" s="924"/>
      <c r="AX121" s="924"/>
      <c r="AY121" s="924"/>
      <c r="AZ121" s="924"/>
      <c r="BA121" s="924"/>
      <c r="BB121" s="924"/>
      <c r="BC121" s="924"/>
      <c r="BD121" s="925"/>
      <c r="BE121" s="925"/>
      <c r="BF121" s="925"/>
      <c r="BG121" s="925"/>
      <c r="BH121" s="925"/>
      <c r="BI121" s="925"/>
      <c r="BJ121" s="925"/>
      <c r="BK121" s="925"/>
      <c r="BL121" s="925"/>
      <c r="BM121" s="925"/>
      <c r="BN121" s="925"/>
      <c r="BO121" s="926"/>
      <c r="BP121" s="926"/>
      <c r="BQ121" s="926"/>
      <c r="BR121" s="926"/>
      <c r="BS121" s="926"/>
      <c r="BT121" s="926"/>
      <c r="BU121" s="926"/>
      <c r="BV121" s="926"/>
      <c r="BW121" s="926"/>
      <c r="BX121" s="926"/>
      <c r="BY121" s="927"/>
      <c r="BZ121" s="927"/>
      <c r="CA121" s="927"/>
      <c r="CB121" s="927"/>
      <c r="CC121" s="927"/>
      <c r="CD121" s="927"/>
      <c r="CE121" s="927"/>
      <c r="CF121" s="927"/>
      <c r="CG121" s="927"/>
      <c r="CH121" s="927"/>
      <c r="CI121" s="927"/>
      <c r="CJ121" s="927"/>
      <c r="CK121" s="927"/>
      <c r="CL121" s="928"/>
      <c r="CM121" s="928"/>
      <c r="CN121" s="928"/>
      <c r="CO121" s="928"/>
      <c r="CP121" s="928"/>
      <c r="CQ121" s="928"/>
      <c r="CR121" s="928"/>
      <c r="CS121" s="928"/>
      <c r="CT121" s="928"/>
      <c r="CU121" s="928"/>
      <c r="CV121" s="928"/>
      <c r="CW121" s="928"/>
      <c r="CX121" s="929"/>
      <c r="CY121" s="929"/>
      <c r="CZ121" s="929"/>
      <c r="DA121" s="929"/>
      <c r="DB121" s="929"/>
      <c r="DC121" s="929"/>
      <c r="DD121" s="929"/>
      <c r="DE121" s="929"/>
      <c r="DF121" s="929"/>
      <c r="DG121" s="929"/>
      <c r="DH121" s="929"/>
      <c r="DI121" s="929"/>
      <c r="DJ121" s="929"/>
      <c r="DK121" s="930"/>
      <c r="DL121" s="930"/>
      <c r="DM121" s="930"/>
      <c r="DN121" s="930"/>
      <c r="DO121" s="930"/>
      <c r="DP121" s="930"/>
      <c r="DQ121" s="930"/>
      <c r="DR121" s="930"/>
      <c r="DS121" s="930"/>
    </row>
    <row r="122" spans="1:123" s="1354" customFormat="1" x14ac:dyDescent="0.25">
      <c r="A122" s="887"/>
      <c r="B122" s="1399"/>
      <c r="C122" s="299"/>
      <c r="D122" s="1372"/>
      <c r="E122" s="1373"/>
      <c r="F122" s="1390">
        <v>4</v>
      </c>
      <c r="G122" s="1390"/>
      <c r="H122" s="1391" t="str">
        <f t="array" aca="1" ref="H122" ca="1">INDEX(joueurs,SMALL(IF(participations=J122,ROW(INDIRECT("1:"&amp;ROWS(joueurs)))),COUNTIF(J$119:J122,J122)))</f>
        <v>Cyrille</v>
      </c>
      <c r="I122" s="1392"/>
      <c r="J122" s="1393">
        <f>LARGE(participations,ROWS($1:4))</f>
        <v>61</v>
      </c>
      <c r="K122" s="1394">
        <f t="shared" si="44"/>
        <v>0.63541666666666663</v>
      </c>
      <c r="L122" s="1394"/>
      <c r="M122" s="1370"/>
      <c r="N122" s="1440"/>
      <c r="O122" s="1440"/>
      <c r="P122" s="1395"/>
      <c r="Q122" s="1395"/>
      <c r="R122" s="1396"/>
      <c r="S122" s="1396"/>
      <c r="T122" s="1397"/>
      <c r="U122" s="1397"/>
      <c r="V122" s="1398"/>
      <c r="W122" s="1398"/>
      <c r="X122" s="1378"/>
      <c r="Y122" s="1378"/>
      <c r="Z122" s="1379"/>
      <c r="AA122" s="919"/>
      <c r="AB122" s="919"/>
      <c r="AC122" s="919"/>
      <c r="AD122" s="918"/>
      <c r="AE122" s="918"/>
      <c r="AF122" s="918"/>
      <c r="AG122" s="918"/>
      <c r="AH122" s="918"/>
      <c r="AI122" s="920"/>
      <c r="AJ122" s="921"/>
      <c r="AK122" s="921"/>
      <c r="AL122" s="922"/>
      <c r="AM122" s="922"/>
      <c r="AN122" s="922"/>
      <c r="AO122" s="922"/>
      <c r="AP122" s="922"/>
      <c r="AQ122" s="922"/>
      <c r="AR122" s="922"/>
      <c r="AS122" s="922"/>
      <c r="AT122" s="923"/>
      <c r="AU122" s="923"/>
      <c r="AV122" s="924"/>
      <c r="AW122" s="924"/>
      <c r="AX122" s="924"/>
      <c r="AY122" s="924"/>
      <c r="AZ122" s="924"/>
      <c r="BA122" s="924"/>
      <c r="BB122" s="924"/>
      <c r="BC122" s="924"/>
      <c r="BD122" s="925"/>
      <c r="BE122" s="925"/>
      <c r="BF122" s="925"/>
      <c r="BG122" s="925"/>
      <c r="BH122" s="925"/>
      <c r="BI122" s="925"/>
      <c r="BJ122" s="925"/>
      <c r="BK122" s="925"/>
      <c r="BL122" s="925"/>
      <c r="BM122" s="925"/>
      <c r="BN122" s="925"/>
      <c r="BO122" s="926"/>
      <c r="BP122" s="926"/>
      <c r="BQ122" s="926"/>
      <c r="BR122" s="926"/>
      <c r="BS122" s="926"/>
      <c r="BT122" s="926"/>
      <c r="BU122" s="926"/>
      <c r="BV122" s="926"/>
      <c r="BW122" s="926"/>
      <c r="BX122" s="926"/>
      <c r="BY122" s="927"/>
      <c r="BZ122" s="927"/>
      <c r="CA122" s="927"/>
      <c r="CB122" s="927"/>
      <c r="CC122" s="927"/>
      <c r="CD122" s="927"/>
      <c r="CE122" s="927"/>
      <c r="CF122" s="927"/>
      <c r="CG122" s="927"/>
      <c r="CH122" s="927"/>
      <c r="CI122" s="927"/>
      <c r="CJ122" s="927"/>
      <c r="CK122" s="927"/>
      <c r="CL122" s="928"/>
      <c r="CM122" s="928"/>
      <c r="CN122" s="928"/>
      <c r="CO122" s="928"/>
      <c r="CP122" s="928"/>
      <c r="CQ122" s="928"/>
      <c r="CR122" s="928"/>
      <c r="CS122" s="928"/>
      <c r="CT122" s="928"/>
      <c r="CU122" s="928"/>
      <c r="CV122" s="928"/>
      <c r="CW122" s="928"/>
      <c r="CX122" s="929"/>
      <c r="CY122" s="929"/>
      <c r="CZ122" s="929"/>
      <c r="DA122" s="929"/>
      <c r="DB122" s="929"/>
      <c r="DC122" s="929"/>
      <c r="DD122" s="929"/>
      <c r="DE122" s="929"/>
      <c r="DF122" s="929"/>
      <c r="DG122" s="929"/>
      <c r="DH122" s="929"/>
      <c r="DI122" s="929"/>
      <c r="DJ122" s="929"/>
      <c r="DK122" s="930"/>
      <c r="DL122" s="930"/>
      <c r="DM122" s="930"/>
      <c r="DN122" s="930"/>
      <c r="DO122" s="930"/>
      <c r="DP122" s="930"/>
      <c r="DQ122" s="930"/>
      <c r="DR122" s="930"/>
      <c r="DS122" s="930"/>
    </row>
    <row r="123" spans="1:123" s="1354" customFormat="1" x14ac:dyDescent="0.25">
      <c r="A123" s="887"/>
      <c r="B123" s="1399"/>
      <c r="C123" s="299"/>
      <c r="D123" s="1372"/>
      <c r="E123" s="1373"/>
      <c r="F123" s="1390">
        <v>5</v>
      </c>
      <c r="G123" s="1390"/>
      <c r="H123" s="1391" t="str">
        <f t="array" aca="1" ref="H123" ca="1">INDEX(joueurs,SMALL(IF(participations=J123,ROW(INDIRECT("1:"&amp;ROWS(joueurs)))),COUNTIF(J$119:J123,J123)))</f>
        <v>Franck-David</v>
      </c>
      <c r="I123" s="1392"/>
      <c r="J123" s="1393">
        <f>LARGE(participations,ROWS($1:5))</f>
        <v>60</v>
      </c>
      <c r="K123" s="1394">
        <f t="shared" si="44"/>
        <v>0.625</v>
      </c>
      <c r="L123" s="1394"/>
      <c r="M123" s="1370"/>
      <c r="N123" s="1440"/>
      <c r="O123" s="1440"/>
      <c r="P123" s="1395"/>
      <c r="Q123" s="1395"/>
      <c r="R123" s="1396"/>
      <c r="S123" s="1396"/>
      <c r="T123" s="1397"/>
      <c r="U123" s="1397"/>
      <c r="V123" s="1398"/>
      <c r="W123" s="1398"/>
      <c r="X123" s="1378"/>
      <c r="Y123" s="1378"/>
      <c r="Z123" s="1379"/>
      <c r="AA123" s="919"/>
      <c r="AB123" s="919"/>
      <c r="AC123" s="919"/>
      <c r="AD123" s="918"/>
      <c r="AE123" s="918"/>
      <c r="AF123" s="918"/>
      <c r="AG123" s="918"/>
      <c r="AH123" s="918"/>
      <c r="AI123" s="920"/>
      <c r="AJ123" s="921"/>
      <c r="AK123" s="921"/>
      <c r="AL123" s="922"/>
      <c r="AM123" s="922"/>
      <c r="AN123" s="922"/>
      <c r="AO123" s="922"/>
      <c r="AP123" s="922"/>
      <c r="AQ123" s="922"/>
      <c r="AR123" s="922"/>
      <c r="AS123" s="922"/>
      <c r="AT123" s="923"/>
      <c r="AU123" s="923"/>
      <c r="AV123" s="924"/>
      <c r="AW123" s="924"/>
      <c r="AX123" s="924"/>
      <c r="AY123" s="924"/>
      <c r="AZ123" s="924"/>
      <c r="BA123" s="924"/>
      <c r="BB123" s="924"/>
      <c r="BC123" s="924"/>
      <c r="BD123" s="925"/>
      <c r="BE123" s="925"/>
      <c r="BF123" s="925"/>
      <c r="BG123" s="925"/>
      <c r="BH123" s="925"/>
      <c r="BI123" s="925"/>
      <c r="BJ123" s="925"/>
      <c r="BK123" s="925"/>
      <c r="BL123" s="925"/>
      <c r="BM123" s="925"/>
      <c r="BN123" s="925"/>
      <c r="BO123" s="926"/>
      <c r="BP123" s="926"/>
      <c r="BQ123" s="926"/>
      <c r="BR123" s="926"/>
      <c r="BS123" s="926"/>
      <c r="BT123" s="926"/>
      <c r="BU123" s="926"/>
      <c r="BV123" s="926"/>
      <c r="BW123" s="926"/>
      <c r="BX123" s="926"/>
      <c r="BY123" s="927"/>
      <c r="BZ123" s="927"/>
      <c r="CA123" s="927"/>
      <c r="CB123" s="927"/>
      <c r="CC123" s="927"/>
      <c r="CD123" s="927"/>
      <c r="CE123" s="927"/>
      <c r="CF123" s="927"/>
      <c r="CG123" s="927"/>
      <c r="CH123" s="927"/>
      <c r="CI123" s="927"/>
      <c r="CJ123" s="927"/>
      <c r="CK123" s="927"/>
      <c r="CL123" s="928"/>
      <c r="CM123" s="928"/>
      <c r="CN123" s="928"/>
      <c r="CO123" s="928"/>
      <c r="CP123" s="928"/>
      <c r="CQ123" s="928"/>
      <c r="CR123" s="928"/>
      <c r="CS123" s="928"/>
      <c r="CT123" s="928"/>
      <c r="CU123" s="928"/>
      <c r="CV123" s="928"/>
      <c r="CW123" s="928"/>
      <c r="CX123" s="929"/>
      <c r="CY123" s="929"/>
      <c r="CZ123" s="929"/>
      <c r="DA123" s="929"/>
      <c r="DB123" s="929"/>
      <c r="DC123" s="929"/>
      <c r="DD123" s="929"/>
      <c r="DE123" s="929"/>
      <c r="DF123" s="929"/>
      <c r="DG123" s="929"/>
      <c r="DH123" s="929"/>
      <c r="DI123" s="929"/>
      <c r="DJ123" s="929"/>
      <c r="DK123" s="930"/>
      <c r="DL123" s="930"/>
      <c r="DM123" s="930"/>
      <c r="DN123" s="930"/>
      <c r="DO123" s="930"/>
      <c r="DP123" s="930"/>
      <c r="DQ123" s="930"/>
      <c r="DR123" s="930"/>
      <c r="DS123" s="930"/>
    </row>
    <row r="124" spans="1:123" s="1354" customFormat="1" x14ac:dyDescent="0.25">
      <c r="A124" s="887"/>
      <c r="B124" s="1399"/>
      <c r="C124" s="299"/>
      <c r="D124" s="1372"/>
      <c r="E124" s="1373"/>
      <c r="F124" s="1390">
        <v>6</v>
      </c>
      <c r="G124" s="1390"/>
      <c r="H124" s="1391" t="str">
        <f t="array" aca="1" ref="H124" ca="1">INDEX(joueurs,SMALL(IF(participations=J124,ROW(INDIRECT("1:"&amp;ROWS(joueurs)))),COUNTIF(J$119:J124,J124)))</f>
        <v>Franck</v>
      </c>
      <c r="I124" s="1392"/>
      <c r="J124" s="1393">
        <f>LARGE(participations,ROWS($1:6))</f>
        <v>59</v>
      </c>
      <c r="K124" s="1394">
        <f t="shared" si="44"/>
        <v>0.61458333333333337</v>
      </c>
      <c r="L124" s="1394"/>
      <c r="M124" s="1370"/>
      <c r="N124" s="1440"/>
      <c r="O124" s="1440"/>
      <c r="P124" s="1395"/>
      <c r="Q124" s="1395"/>
      <c r="R124" s="1396"/>
      <c r="S124" s="1396"/>
      <c r="T124" s="1397"/>
      <c r="U124" s="1397"/>
      <c r="V124" s="1398"/>
      <c r="W124" s="1398"/>
      <c r="X124" s="1378"/>
      <c r="Y124" s="1378"/>
      <c r="Z124" s="1379"/>
      <c r="AA124" s="919"/>
      <c r="AB124" s="919"/>
      <c r="AC124" s="919"/>
      <c r="AD124" s="918"/>
      <c r="AE124" s="918"/>
      <c r="AF124" s="918"/>
      <c r="AG124" s="918"/>
      <c r="AH124" s="918"/>
      <c r="AI124" s="920"/>
      <c r="AJ124" s="921"/>
      <c r="AK124" s="921"/>
      <c r="AL124" s="922"/>
      <c r="AM124" s="922"/>
      <c r="AN124" s="922"/>
      <c r="AO124" s="922"/>
      <c r="AP124" s="922"/>
      <c r="AQ124" s="922"/>
      <c r="AR124" s="922"/>
      <c r="AS124" s="922"/>
      <c r="AT124" s="923"/>
      <c r="AU124" s="923"/>
      <c r="AV124" s="924"/>
      <c r="AW124" s="924"/>
      <c r="AX124" s="924"/>
      <c r="AY124" s="924"/>
      <c r="AZ124" s="924"/>
      <c r="BA124" s="924"/>
      <c r="BB124" s="924"/>
      <c r="BC124" s="924"/>
      <c r="BD124" s="925"/>
      <c r="BE124" s="925"/>
      <c r="BF124" s="925"/>
      <c r="BG124" s="925"/>
      <c r="BH124" s="925"/>
      <c r="BI124" s="925"/>
      <c r="BJ124" s="925"/>
      <c r="BK124" s="925"/>
      <c r="BL124" s="925"/>
      <c r="BM124" s="925"/>
      <c r="BN124" s="925"/>
      <c r="BO124" s="926"/>
      <c r="BP124" s="926"/>
      <c r="BQ124" s="926"/>
      <c r="BR124" s="926"/>
      <c r="BS124" s="926"/>
      <c r="BT124" s="926"/>
      <c r="BU124" s="926"/>
      <c r="BV124" s="926"/>
      <c r="BW124" s="926"/>
      <c r="BX124" s="926"/>
      <c r="BY124" s="927"/>
      <c r="BZ124" s="927"/>
      <c r="CA124" s="927"/>
      <c r="CB124" s="927"/>
      <c r="CC124" s="927"/>
      <c r="CD124" s="927"/>
      <c r="CE124" s="927"/>
      <c r="CF124" s="927"/>
      <c r="CG124" s="927"/>
      <c r="CH124" s="927"/>
      <c r="CI124" s="927"/>
      <c r="CJ124" s="927"/>
      <c r="CK124" s="927"/>
      <c r="CL124" s="928"/>
      <c r="CM124" s="928"/>
      <c r="CN124" s="928"/>
      <c r="CO124" s="928"/>
      <c r="CP124" s="928"/>
      <c r="CQ124" s="928"/>
      <c r="CR124" s="928"/>
      <c r="CS124" s="928"/>
      <c r="CT124" s="928"/>
      <c r="CU124" s="928"/>
      <c r="CV124" s="928"/>
      <c r="CW124" s="928"/>
      <c r="CX124" s="929"/>
      <c r="CY124" s="929"/>
      <c r="CZ124" s="929"/>
      <c r="DA124" s="929"/>
      <c r="DB124" s="929"/>
      <c r="DC124" s="929"/>
      <c r="DD124" s="929"/>
      <c r="DE124" s="929"/>
      <c r="DF124" s="929"/>
      <c r="DG124" s="929"/>
      <c r="DH124" s="929"/>
      <c r="DI124" s="929"/>
      <c r="DJ124" s="929"/>
      <c r="DK124" s="930"/>
      <c r="DL124" s="930"/>
      <c r="DM124" s="930"/>
      <c r="DN124" s="930"/>
      <c r="DO124" s="930"/>
      <c r="DP124" s="930"/>
      <c r="DQ124" s="930"/>
      <c r="DR124" s="930"/>
      <c r="DS124" s="930"/>
    </row>
    <row r="125" spans="1:123" s="1354" customFormat="1" x14ac:dyDescent="0.25">
      <c r="A125" s="887"/>
      <c r="B125" s="1399"/>
      <c r="C125" s="299"/>
      <c r="D125" s="1372"/>
      <c r="E125" s="1373"/>
      <c r="F125" s="1390">
        <v>7</v>
      </c>
      <c r="G125" s="1390"/>
      <c r="H125" s="1391" t="str">
        <f t="array" aca="1" ref="H125" ca="1">INDEX(joueurs,SMALL(IF(participations=J125,ROW(INDIRECT("1:"&amp;ROWS(joueurs)))),COUNTIF(J$119:J125,J125)))</f>
        <v>Pilou</v>
      </c>
      <c r="I125" s="1392"/>
      <c r="J125" s="1393">
        <f>LARGE(participations,ROWS($1:7))</f>
        <v>47</v>
      </c>
      <c r="K125" s="1394">
        <f t="shared" si="44"/>
        <v>0.48958333333333331</v>
      </c>
      <c r="L125" s="1394"/>
      <c r="M125" s="1370"/>
      <c r="N125" s="1440"/>
      <c r="O125" s="1440"/>
      <c r="P125" s="1395"/>
      <c r="Q125" s="1395"/>
      <c r="R125" s="1396"/>
      <c r="S125" s="1396"/>
      <c r="T125" s="1397"/>
      <c r="U125" s="1397"/>
      <c r="V125" s="1398"/>
      <c r="W125" s="1398"/>
      <c r="X125" s="1378"/>
      <c r="Y125" s="1378"/>
      <c r="Z125" s="1379"/>
      <c r="AA125" s="919"/>
      <c r="AB125" s="919"/>
      <c r="AC125" s="919"/>
      <c r="AD125" s="918"/>
      <c r="AE125" s="918"/>
      <c r="AF125" s="918"/>
      <c r="AG125" s="918"/>
      <c r="AH125" s="918"/>
      <c r="AI125" s="920"/>
      <c r="AJ125" s="921"/>
      <c r="AK125" s="921"/>
      <c r="AL125" s="922"/>
      <c r="AM125" s="922"/>
      <c r="AN125" s="922"/>
      <c r="AO125" s="922"/>
      <c r="AP125" s="922"/>
      <c r="AQ125" s="922"/>
      <c r="AR125" s="922"/>
      <c r="AS125" s="922"/>
      <c r="AT125" s="923"/>
      <c r="AU125" s="923"/>
      <c r="AV125" s="924"/>
      <c r="AW125" s="924"/>
      <c r="AX125" s="924"/>
      <c r="AY125" s="924"/>
      <c r="AZ125" s="924"/>
      <c r="BA125" s="924"/>
      <c r="BB125" s="924"/>
      <c r="BC125" s="924"/>
      <c r="BD125" s="925"/>
      <c r="BE125" s="925"/>
      <c r="BF125" s="925"/>
      <c r="BG125" s="925"/>
      <c r="BH125" s="925"/>
      <c r="BI125" s="925"/>
      <c r="BJ125" s="925"/>
      <c r="BK125" s="925"/>
      <c r="BL125" s="925"/>
      <c r="BM125" s="925"/>
      <c r="BN125" s="925"/>
      <c r="BO125" s="926"/>
      <c r="BP125" s="926"/>
      <c r="BQ125" s="926"/>
      <c r="BR125" s="926"/>
      <c r="BS125" s="926"/>
      <c r="BT125" s="926"/>
      <c r="BU125" s="926"/>
      <c r="BV125" s="926"/>
      <c r="BW125" s="926"/>
      <c r="BX125" s="926"/>
      <c r="BY125" s="927"/>
      <c r="BZ125" s="927"/>
      <c r="CA125" s="927"/>
      <c r="CB125" s="927"/>
      <c r="CC125" s="927"/>
      <c r="CD125" s="927"/>
      <c r="CE125" s="927"/>
      <c r="CF125" s="927"/>
      <c r="CG125" s="927"/>
      <c r="CH125" s="927"/>
      <c r="CI125" s="927"/>
      <c r="CJ125" s="927"/>
      <c r="CK125" s="927"/>
      <c r="CL125" s="928"/>
      <c r="CM125" s="928"/>
      <c r="CN125" s="928"/>
      <c r="CO125" s="928"/>
      <c r="CP125" s="928"/>
      <c r="CQ125" s="928"/>
      <c r="CR125" s="928"/>
      <c r="CS125" s="928"/>
      <c r="CT125" s="928"/>
      <c r="CU125" s="928"/>
      <c r="CV125" s="928"/>
      <c r="CW125" s="928"/>
      <c r="CX125" s="929"/>
      <c r="CY125" s="929"/>
      <c r="CZ125" s="929"/>
      <c r="DA125" s="929"/>
      <c r="DB125" s="929"/>
      <c r="DC125" s="929"/>
      <c r="DD125" s="929"/>
      <c r="DE125" s="929"/>
      <c r="DF125" s="929"/>
      <c r="DG125" s="929"/>
      <c r="DH125" s="929"/>
      <c r="DI125" s="929"/>
      <c r="DJ125" s="929"/>
      <c r="DK125" s="930"/>
      <c r="DL125" s="930"/>
      <c r="DM125" s="930"/>
      <c r="DN125" s="930"/>
      <c r="DO125" s="930"/>
      <c r="DP125" s="930"/>
      <c r="DQ125" s="930"/>
      <c r="DR125" s="930"/>
      <c r="DS125" s="930"/>
    </row>
    <row r="126" spans="1:123" s="1354" customFormat="1" x14ac:dyDescent="0.25">
      <c r="A126" s="887"/>
      <c r="B126" s="1399"/>
      <c r="C126" s="299"/>
      <c r="D126" s="1372"/>
      <c r="E126" s="1373"/>
      <c r="F126" s="1390">
        <v>8</v>
      </c>
      <c r="G126" s="1390"/>
      <c r="H126" s="1391" t="str">
        <f t="array" aca="1" ref="H126" ca="1">INDEX(joueurs,SMALL(IF(participations=J126,ROW(INDIRECT("1:"&amp;ROWS(joueurs)))),COUNTIF(J$119:J126,J126)))</f>
        <v>Oliv</v>
      </c>
      <c r="I126" s="1392"/>
      <c r="J126" s="1393">
        <f>LARGE(participations,ROWS($1:8))</f>
        <v>40</v>
      </c>
      <c r="K126" s="1394">
        <f t="shared" si="44"/>
        <v>0.41666666666666669</v>
      </c>
      <c r="L126" s="1394"/>
      <c r="M126" s="1370"/>
      <c r="N126" s="1440"/>
      <c r="O126" s="1440"/>
      <c r="P126" s="1395"/>
      <c r="Q126" s="1395"/>
      <c r="R126" s="1396"/>
      <c r="S126" s="1396"/>
      <c r="T126" s="1397"/>
      <c r="U126" s="1397"/>
      <c r="V126" s="1398"/>
      <c r="W126" s="1398"/>
      <c r="X126" s="1378"/>
      <c r="Y126" s="1378"/>
      <c r="Z126" s="1379"/>
      <c r="AA126" s="919"/>
      <c r="AB126" s="919"/>
      <c r="AC126" s="919"/>
      <c r="AD126" s="918"/>
      <c r="AE126" s="918"/>
      <c r="AF126" s="918"/>
      <c r="AG126" s="918"/>
      <c r="AH126" s="918"/>
      <c r="AI126" s="920"/>
      <c r="AJ126" s="921"/>
      <c r="AK126" s="921"/>
      <c r="AL126" s="922"/>
      <c r="AM126" s="922"/>
      <c r="AN126" s="922"/>
      <c r="AO126" s="922"/>
      <c r="AP126" s="922"/>
      <c r="AQ126" s="922"/>
      <c r="AR126" s="922"/>
      <c r="AS126" s="922"/>
      <c r="AT126" s="923"/>
      <c r="AU126" s="923"/>
      <c r="AV126" s="924"/>
      <c r="AW126" s="924"/>
      <c r="AX126" s="924"/>
      <c r="AY126" s="924"/>
      <c r="AZ126" s="924"/>
      <c r="BA126" s="924"/>
      <c r="BB126" s="924"/>
      <c r="BC126" s="924"/>
      <c r="BD126" s="925"/>
      <c r="BE126" s="925"/>
      <c r="BF126" s="925"/>
      <c r="BG126" s="925"/>
      <c r="BH126" s="925"/>
      <c r="BI126" s="925"/>
      <c r="BJ126" s="925"/>
      <c r="BK126" s="925"/>
      <c r="BL126" s="925"/>
      <c r="BM126" s="925"/>
      <c r="BN126" s="925"/>
      <c r="BO126" s="926"/>
      <c r="BP126" s="926"/>
      <c r="BQ126" s="926"/>
      <c r="BR126" s="926"/>
      <c r="BS126" s="926"/>
      <c r="BT126" s="926"/>
      <c r="BU126" s="926"/>
      <c r="BV126" s="926"/>
      <c r="BW126" s="926"/>
      <c r="BX126" s="926"/>
      <c r="BY126" s="927"/>
      <c r="BZ126" s="927"/>
      <c r="CA126" s="927"/>
      <c r="CB126" s="927"/>
      <c r="CC126" s="927"/>
      <c r="CD126" s="927"/>
      <c r="CE126" s="927"/>
      <c r="CF126" s="927"/>
      <c r="CG126" s="927"/>
      <c r="CH126" s="927"/>
      <c r="CI126" s="927"/>
      <c r="CJ126" s="927"/>
      <c r="CK126" s="927"/>
      <c r="CL126" s="928"/>
      <c r="CM126" s="928"/>
      <c r="CN126" s="928"/>
      <c r="CO126" s="928"/>
      <c r="CP126" s="928"/>
      <c r="CQ126" s="928"/>
      <c r="CR126" s="928"/>
      <c r="CS126" s="928"/>
      <c r="CT126" s="928"/>
      <c r="CU126" s="928"/>
      <c r="CV126" s="928"/>
      <c r="CW126" s="928"/>
      <c r="CX126" s="929"/>
      <c r="CY126" s="929"/>
      <c r="CZ126" s="929"/>
      <c r="DA126" s="929"/>
      <c r="DB126" s="929"/>
      <c r="DC126" s="929"/>
      <c r="DD126" s="929"/>
      <c r="DE126" s="929"/>
      <c r="DF126" s="929"/>
      <c r="DG126" s="929"/>
      <c r="DH126" s="929"/>
      <c r="DI126" s="929"/>
      <c r="DJ126" s="929"/>
      <c r="DK126" s="930"/>
      <c r="DL126" s="930"/>
      <c r="DM126" s="930"/>
      <c r="DN126" s="930"/>
      <c r="DO126" s="930"/>
      <c r="DP126" s="930"/>
      <c r="DQ126" s="930"/>
      <c r="DR126" s="930"/>
      <c r="DS126" s="930"/>
    </row>
    <row r="127" spans="1:123" s="1354" customFormat="1" x14ac:dyDescent="0.25">
      <c r="A127" s="887"/>
      <c r="B127" s="1399"/>
      <c r="C127" s="299"/>
      <c r="D127" s="1372"/>
      <c r="E127" s="1373"/>
      <c r="F127" s="1390">
        <v>9</v>
      </c>
      <c r="G127" s="1390"/>
      <c r="H127" s="1391" t="str">
        <f t="array" aca="1" ref="H127" ca="1">INDEX(joueurs,SMALL(IF(participations=J127,ROW(INDIRECT("1:"&amp;ROWS(joueurs)))),COUNTIF(J$119:J127,J127)))</f>
        <v>Jonathan</v>
      </c>
      <c r="I127" s="1392"/>
      <c r="J127" s="1393">
        <f>LARGE(participations,ROWS($1:9))</f>
        <v>37</v>
      </c>
      <c r="K127" s="1394">
        <f t="shared" si="44"/>
        <v>0.38541666666666669</v>
      </c>
      <c r="L127" s="1394"/>
      <c r="M127" s="1370"/>
      <c r="N127" s="1440"/>
      <c r="O127" s="1440"/>
      <c r="P127" s="1395"/>
      <c r="Q127" s="1395"/>
      <c r="R127" s="1396"/>
      <c r="S127" s="1396"/>
      <c r="T127" s="1397"/>
      <c r="U127" s="1397"/>
      <c r="V127" s="1398"/>
      <c r="W127" s="1398"/>
      <c r="X127" s="1378"/>
      <c r="Y127" s="1378"/>
      <c r="Z127" s="1379"/>
      <c r="AA127" s="919"/>
      <c r="AB127" s="919"/>
      <c r="AC127" s="919"/>
      <c r="AD127" s="918"/>
      <c r="AE127" s="918"/>
      <c r="AF127" s="918"/>
      <c r="AG127" s="918"/>
      <c r="AH127" s="918"/>
      <c r="AI127" s="920"/>
      <c r="AJ127" s="921"/>
      <c r="AK127" s="921"/>
      <c r="AL127" s="922"/>
      <c r="AM127" s="922"/>
      <c r="AN127" s="922"/>
      <c r="AO127" s="922"/>
      <c r="AP127" s="922"/>
      <c r="AQ127" s="922"/>
      <c r="AR127" s="922"/>
      <c r="AS127" s="922"/>
      <c r="AT127" s="923"/>
      <c r="AU127" s="923"/>
      <c r="AV127" s="924"/>
      <c r="AW127" s="924"/>
      <c r="AX127" s="924"/>
      <c r="AY127" s="924"/>
      <c r="AZ127" s="924"/>
      <c r="BA127" s="924"/>
      <c r="BB127" s="924"/>
      <c r="BC127" s="924"/>
      <c r="BD127" s="925"/>
      <c r="BE127" s="925"/>
      <c r="BF127" s="925"/>
      <c r="BG127" s="925"/>
      <c r="BH127" s="925"/>
      <c r="BI127" s="925"/>
      <c r="BJ127" s="925"/>
      <c r="BK127" s="925"/>
      <c r="BL127" s="925"/>
      <c r="BM127" s="925"/>
      <c r="BN127" s="925"/>
      <c r="BO127" s="926"/>
      <c r="BP127" s="926"/>
      <c r="BQ127" s="926"/>
      <c r="BR127" s="926"/>
      <c r="BS127" s="926"/>
      <c r="BT127" s="926"/>
      <c r="BU127" s="926"/>
      <c r="BV127" s="926"/>
      <c r="BW127" s="926"/>
      <c r="BX127" s="926"/>
      <c r="BY127" s="927"/>
      <c r="BZ127" s="927"/>
      <c r="CA127" s="927"/>
      <c r="CB127" s="927"/>
      <c r="CC127" s="927"/>
      <c r="CD127" s="927"/>
      <c r="CE127" s="927"/>
      <c r="CF127" s="927"/>
      <c r="CG127" s="927"/>
      <c r="CH127" s="927"/>
      <c r="CI127" s="927"/>
      <c r="CJ127" s="927"/>
      <c r="CK127" s="927"/>
      <c r="CL127" s="928"/>
      <c r="CM127" s="928"/>
      <c r="CN127" s="928"/>
      <c r="CO127" s="928"/>
      <c r="CP127" s="928"/>
      <c r="CQ127" s="928"/>
      <c r="CR127" s="928"/>
      <c r="CS127" s="928"/>
      <c r="CT127" s="928"/>
      <c r="CU127" s="928"/>
      <c r="CV127" s="928"/>
      <c r="CW127" s="928"/>
      <c r="CX127" s="929"/>
      <c r="CY127" s="929"/>
      <c r="CZ127" s="929"/>
      <c r="DA127" s="929"/>
      <c r="DB127" s="929"/>
      <c r="DC127" s="929"/>
      <c r="DD127" s="929"/>
      <c r="DE127" s="929"/>
      <c r="DF127" s="929"/>
      <c r="DG127" s="929"/>
      <c r="DH127" s="929"/>
      <c r="DI127" s="929"/>
      <c r="DJ127" s="929"/>
      <c r="DK127" s="930"/>
      <c r="DL127" s="930"/>
      <c r="DM127" s="930"/>
      <c r="DN127" s="930"/>
      <c r="DO127" s="930"/>
      <c r="DP127" s="930"/>
      <c r="DQ127" s="930"/>
      <c r="DR127" s="930"/>
      <c r="DS127" s="930"/>
    </row>
    <row r="128" spans="1:123" s="1354" customFormat="1" x14ac:dyDescent="0.25">
      <c r="A128" s="887"/>
      <c r="B128" s="1399"/>
      <c r="C128" s="299"/>
      <c r="D128" s="1372"/>
      <c r="E128" s="1373"/>
      <c r="F128" s="1390">
        <v>10</v>
      </c>
      <c r="G128" s="1390"/>
      <c r="H128" s="1391" t="str">
        <f t="array" aca="1" ref="H128" ca="1">INDEX(joueurs,SMALL(IF(participations=J128,ROW(INDIRECT("1:"&amp;ROWS(joueurs)))),COUNTIF(J$119:J128,J128)))</f>
        <v>Fred S.</v>
      </c>
      <c r="I128" s="1392"/>
      <c r="J128" s="1393">
        <f>LARGE(participations,ROWS($1:10))</f>
        <v>33</v>
      </c>
      <c r="K128" s="1394">
        <f t="shared" si="44"/>
        <v>0.34375</v>
      </c>
      <c r="L128" s="1394"/>
      <c r="M128" s="1370"/>
      <c r="N128" s="1440"/>
      <c r="O128" s="1440"/>
      <c r="P128" s="1395"/>
      <c r="Q128" s="1395"/>
      <c r="R128" s="1396"/>
      <c r="S128" s="1396"/>
      <c r="T128" s="1397"/>
      <c r="U128" s="1397"/>
      <c r="V128" s="1398"/>
      <c r="W128" s="1398"/>
      <c r="X128" s="1378"/>
      <c r="Y128" s="1378"/>
      <c r="Z128" s="1379"/>
      <c r="AA128" s="919"/>
      <c r="AB128" s="919"/>
      <c r="AC128" s="919"/>
      <c r="AD128" s="918"/>
      <c r="AE128" s="918"/>
      <c r="AF128" s="918"/>
      <c r="AG128" s="918"/>
      <c r="AH128" s="918"/>
      <c r="AI128" s="920"/>
      <c r="AJ128" s="921"/>
      <c r="AK128" s="921"/>
      <c r="AL128" s="922"/>
      <c r="AM128" s="922"/>
      <c r="AN128" s="922"/>
      <c r="AO128" s="922"/>
      <c r="AP128" s="922"/>
      <c r="AQ128" s="922"/>
      <c r="AR128" s="922"/>
      <c r="AS128" s="922"/>
      <c r="AT128" s="923"/>
      <c r="AU128" s="923"/>
      <c r="AV128" s="924"/>
      <c r="AW128" s="924"/>
      <c r="AX128" s="924"/>
      <c r="AY128" s="924"/>
      <c r="AZ128" s="924"/>
      <c r="BA128" s="924"/>
      <c r="BB128" s="924"/>
      <c r="BC128" s="924"/>
      <c r="BD128" s="925"/>
      <c r="BE128" s="925"/>
      <c r="BF128" s="925"/>
      <c r="BG128" s="925"/>
      <c r="BH128" s="925"/>
      <c r="BI128" s="925"/>
      <c r="BJ128" s="925"/>
      <c r="BK128" s="925"/>
      <c r="BL128" s="925"/>
      <c r="BM128" s="925"/>
      <c r="BN128" s="925"/>
      <c r="BO128" s="926"/>
      <c r="BP128" s="926"/>
      <c r="BQ128" s="926"/>
      <c r="BR128" s="926"/>
      <c r="BS128" s="926"/>
      <c r="BT128" s="926"/>
      <c r="BU128" s="926"/>
      <c r="BV128" s="926"/>
      <c r="BW128" s="926"/>
      <c r="BX128" s="926"/>
      <c r="BY128" s="927"/>
      <c r="BZ128" s="927"/>
      <c r="CA128" s="927"/>
      <c r="CB128" s="927"/>
      <c r="CC128" s="927"/>
      <c r="CD128" s="927"/>
      <c r="CE128" s="927"/>
      <c r="CF128" s="927"/>
      <c r="CG128" s="927"/>
      <c r="CH128" s="927"/>
      <c r="CI128" s="927"/>
      <c r="CJ128" s="927"/>
      <c r="CK128" s="927"/>
      <c r="CL128" s="928"/>
      <c r="CM128" s="928"/>
      <c r="CN128" s="928"/>
      <c r="CO128" s="928"/>
      <c r="CP128" s="928"/>
      <c r="CQ128" s="928"/>
      <c r="CR128" s="928"/>
      <c r="CS128" s="928"/>
      <c r="CT128" s="928"/>
      <c r="CU128" s="928"/>
      <c r="CV128" s="928"/>
      <c r="CW128" s="928"/>
      <c r="CX128" s="929"/>
      <c r="CY128" s="929"/>
      <c r="CZ128" s="929"/>
      <c r="DA128" s="929"/>
      <c r="DB128" s="929"/>
      <c r="DC128" s="929"/>
      <c r="DD128" s="929"/>
      <c r="DE128" s="929"/>
      <c r="DF128" s="929"/>
      <c r="DG128" s="929"/>
      <c r="DH128" s="929"/>
      <c r="DI128" s="929"/>
      <c r="DJ128" s="929"/>
      <c r="DK128" s="930"/>
      <c r="DL128" s="930"/>
      <c r="DM128" s="930"/>
      <c r="DN128" s="930"/>
      <c r="DO128" s="930"/>
      <c r="DP128" s="930"/>
      <c r="DQ128" s="930"/>
      <c r="DR128" s="930"/>
      <c r="DS128" s="930"/>
    </row>
    <row r="129" spans="1:123" s="1354" customFormat="1" x14ac:dyDescent="0.25">
      <c r="A129" s="887"/>
      <c r="B129" s="1399"/>
      <c r="C129" s="299"/>
      <c r="D129" s="1372"/>
      <c r="E129" s="1373"/>
      <c r="F129" s="1400"/>
      <c r="G129" s="1395"/>
      <c r="H129" s="1395"/>
      <c r="I129" s="1401"/>
      <c r="J129" s="1402"/>
      <c r="K129" s="1402"/>
      <c r="L129" s="1370"/>
      <c r="M129" s="1370"/>
      <c r="N129" s="1440"/>
      <c r="O129" s="1440"/>
      <c r="P129" s="1395"/>
      <c r="Q129" s="1395"/>
      <c r="R129" s="1396"/>
      <c r="S129" s="1396"/>
      <c r="T129" s="1397"/>
      <c r="U129" s="1397"/>
      <c r="V129" s="1398"/>
      <c r="W129" s="1398"/>
      <c r="X129" s="1378"/>
      <c r="Y129" s="1378"/>
      <c r="Z129" s="1379"/>
      <c r="AA129" s="919"/>
      <c r="AB129" s="919"/>
      <c r="AC129" s="919"/>
      <c r="AD129" s="918"/>
      <c r="AE129" s="918"/>
      <c r="AF129" s="918"/>
      <c r="AG129" s="918"/>
      <c r="AH129" s="918"/>
      <c r="AI129" s="920"/>
      <c r="AJ129" s="921"/>
      <c r="AK129" s="921"/>
      <c r="AL129" s="922"/>
      <c r="AM129" s="922"/>
      <c r="AN129" s="922"/>
      <c r="AO129" s="922"/>
      <c r="AP129" s="922"/>
      <c r="AQ129" s="922"/>
      <c r="AR129" s="922"/>
      <c r="AS129" s="922"/>
      <c r="AT129" s="923"/>
      <c r="AU129" s="923"/>
      <c r="AV129" s="924"/>
      <c r="AW129" s="924"/>
      <c r="AX129" s="924"/>
      <c r="AY129" s="924"/>
      <c r="AZ129" s="924"/>
      <c r="BA129" s="924"/>
      <c r="BB129" s="924"/>
      <c r="BC129" s="924"/>
      <c r="BD129" s="925"/>
      <c r="BE129" s="925"/>
      <c r="BF129" s="925"/>
      <c r="BG129" s="925"/>
      <c r="BH129" s="925"/>
      <c r="BI129" s="925"/>
      <c r="BJ129" s="925"/>
      <c r="BK129" s="925"/>
      <c r="BL129" s="925"/>
      <c r="BM129" s="925"/>
      <c r="BN129" s="925"/>
      <c r="BO129" s="926"/>
      <c r="BP129" s="926"/>
      <c r="BQ129" s="926"/>
      <c r="BR129" s="926"/>
      <c r="BS129" s="926"/>
      <c r="BT129" s="926"/>
      <c r="BU129" s="926"/>
      <c r="BV129" s="926"/>
      <c r="BW129" s="926"/>
      <c r="BX129" s="926"/>
      <c r="BY129" s="927"/>
      <c r="BZ129" s="927"/>
      <c r="CA129" s="927"/>
      <c r="CB129" s="927"/>
      <c r="CC129" s="927"/>
      <c r="CD129" s="927"/>
      <c r="CE129" s="927"/>
      <c r="CF129" s="927"/>
      <c r="CG129" s="927"/>
      <c r="CH129" s="927"/>
      <c r="CI129" s="927"/>
      <c r="CJ129" s="927"/>
      <c r="CK129" s="927"/>
      <c r="CL129" s="928"/>
      <c r="CM129" s="928"/>
      <c r="CN129" s="928"/>
      <c r="CO129" s="928"/>
      <c r="CP129" s="928"/>
      <c r="CQ129" s="928"/>
      <c r="CR129" s="928"/>
      <c r="CS129" s="928"/>
      <c r="CT129" s="928"/>
      <c r="CU129" s="928"/>
      <c r="CV129" s="928"/>
      <c r="CW129" s="928"/>
      <c r="CX129" s="929"/>
      <c r="CY129" s="929"/>
      <c r="CZ129" s="929"/>
      <c r="DA129" s="929"/>
      <c r="DB129" s="929"/>
      <c r="DC129" s="929"/>
      <c r="DD129" s="929"/>
      <c r="DE129" s="929"/>
      <c r="DF129" s="929"/>
      <c r="DG129" s="929"/>
      <c r="DH129" s="929"/>
      <c r="DI129" s="929"/>
      <c r="DJ129" s="929"/>
      <c r="DK129" s="930"/>
      <c r="DL129" s="930"/>
      <c r="DM129" s="930"/>
      <c r="DN129" s="930"/>
      <c r="DO129" s="930"/>
      <c r="DP129" s="930"/>
      <c r="DQ129" s="930"/>
      <c r="DR129" s="930"/>
      <c r="DS129" s="930"/>
    </row>
    <row r="130" spans="1:123" s="1354" customFormat="1" x14ac:dyDescent="0.25">
      <c r="A130" s="887"/>
      <c r="B130" s="1399"/>
      <c r="C130" s="299"/>
      <c r="D130" s="1372"/>
      <c r="E130" s="1373"/>
      <c r="F130" s="1403" t="s">
        <v>310</v>
      </c>
      <c r="G130" s="1403"/>
      <c r="H130" s="1403"/>
      <c r="I130" s="1403"/>
      <c r="J130" s="1403"/>
      <c r="K130" s="1404"/>
      <c r="L130" s="1403"/>
      <c r="M130" s="1370"/>
      <c r="N130" s="1440"/>
      <c r="O130" s="1440"/>
      <c r="P130" s="1395"/>
      <c r="Q130" s="1395"/>
      <c r="R130" s="1396"/>
      <c r="S130" s="1396"/>
      <c r="T130" s="1397"/>
      <c r="U130" s="1397"/>
      <c r="V130" s="1398"/>
      <c r="W130" s="1398"/>
      <c r="X130" s="1378"/>
      <c r="Y130" s="1378"/>
      <c r="Z130" s="1379"/>
      <c r="AA130" s="919"/>
      <c r="AB130" s="919"/>
      <c r="AC130" s="919"/>
      <c r="AD130" s="918"/>
      <c r="AE130" s="918"/>
      <c r="AF130" s="918"/>
      <c r="AG130" s="918"/>
      <c r="AH130" s="918"/>
      <c r="AI130" s="920"/>
      <c r="AJ130" s="921"/>
      <c r="AK130" s="921"/>
      <c r="AL130" s="922"/>
      <c r="AM130" s="922"/>
      <c r="AN130" s="922"/>
      <c r="AO130" s="922"/>
      <c r="AP130" s="922"/>
      <c r="AQ130" s="922"/>
      <c r="AR130" s="922"/>
      <c r="AS130" s="922"/>
      <c r="AT130" s="923"/>
      <c r="AU130" s="923"/>
      <c r="AV130" s="924"/>
      <c r="AW130" s="924"/>
      <c r="AX130" s="924"/>
      <c r="AY130" s="924"/>
      <c r="AZ130" s="924"/>
      <c r="BA130" s="924"/>
      <c r="BB130" s="924"/>
      <c r="BC130" s="924"/>
      <c r="BD130" s="925"/>
      <c r="BE130" s="925"/>
      <c r="BF130" s="925"/>
      <c r="BG130" s="925"/>
      <c r="BH130" s="925"/>
      <c r="BI130" s="925"/>
      <c r="BJ130" s="925"/>
      <c r="BK130" s="925"/>
      <c r="BL130" s="925"/>
      <c r="BM130" s="925"/>
      <c r="BN130" s="925"/>
      <c r="BO130" s="926"/>
      <c r="BP130" s="926"/>
      <c r="BQ130" s="926"/>
      <c r="BR130" s="926"/>
      <c r="BS130" s="926"/>
      <c r="BT130" s="926"/>
      <c r="BU130" s="926"/>
      <c r="BV130" s="926"/>
      <c r="BW130" s="926"/>
      <c r="BX130" s="926"/>
      <c r="BY130" s="927"/>
      <c r="BZ130" s="927"/>
      <c r="CA130" s="927"/>
      <c r="CB130" s="927"/>
      <c r="CC130" s="927"/>
      <c r="CD130" s="927"/>
      <c r="CE130" s="927"/>
      <c r="CF130" s="927"/>
      <c r="CG130" s="927"/>
      <c r="CH130" s="927"/>
      <c r="CI130" s="927"/>
      <c r="CJ130" s="927"/>
      <c r="CK130" s="927"/>
      <c r="CL130" s="928"/>
      <c r="CM130" s="928"/>
      <c r="CN130" s="928"/>
      <c r="CO130" s="928"/>
      <c r="CP130" s="928"/>
      <c r="CQ130" s="928"/>
      <c r="CR130" s="928"/>
      <c r="CS130" s="928"/>
      <c r="CT130" s="928"/>
      <c r="CU130" s="928"/>
      <c r="CV130" s="928"/>
      <c r="CW130" s="928"/>
      <c r="CX130" s="929"/>
      <c r="CY130" s="929"/>
      <c r="CZ130" s="929"/>
      <c r="DA130" s="929"/>
      <c r="DB130" s="929"/>
      <c r="DC130" s="929"/>
      <c r="DD130" s="929"/>
      <c r="DE130" s="929"/>
      <c r="DF130" s="929"/>
      <c r="DG130" s="929"/>
      <c r="DH130" s="929"/>
      <c r="DI130" s="929"/>
      <c r="DJ130" s="929"/>
      <c r="DK130" s="930"/>
      <c r="DL130" s="930"/>
      <c r="DM130" s="930"/>
      <c r="DN130" s="930"/>
      <c r="DO130" s="930"/>
      <c r="DP130" s="930"/>
      <c r="DQ130" s="930"/>
      <c r="DR130" s="930"/>
      <c r="DS130" s="930"/>
    </row>
    <row r="131" spans="1:123" s="1354" customFormat="1" x14ac:dyDescent="0.25">
      <c r="A131" s="887"/>
      <c r="B131" s="1389"/>
      <c r="C131" s="917"/>
      <c r="D131" s="1372"/>
      <c r="E131" s="1373"/>
      <c r="F131" s="1405">
        <v>1</v>
      </c>
      <c r="G131" s="1406"/>
      <c r="H131" s="1407" t="str">
        <f t="array" aca="1" ref="H131" ca="1">INDEX(joueurs,SMALL(IF(victoires=J131,ROW(INDIRECT("1:"&amp;ROWS(joueurs)))),COUNTIF(J$131:J131,J131)))</f>
        <v>Franck-David</v>
      </c>
      <c r="I131" s="1408"/>
      <c r="J131" s="1409">
        <f>LARGE(victoires,ROWS($1:1))</f>
        <v>10</v>
      </c>
      <c r="K131" s="1410">
        <f t="shared" ref="K131:K140" ca="1" si="45">INDEX($B$7:$H$100,MATCH(H131,$B$7:$B$100,0),7)</f>
        <v>0.16666666666666666</v>
      </c>
      <c r="L131" s="1411"/>
      <c r="M131" s="1370"/>
      <c r="N131" s="1440"/>
      <c r="O131" s="1440"/>
      <c r="P131" s="1380"/>
      <c r="Q131" s="1381"/>
      <c r="R131" s="1382"/>
      <c r="S131" s="1382"/>
      <c r="T131" s="1377"/>
      <c r="U131" s="257"/>
      <c r="V131" s="263"/>
      <c r="W131" s="263"/>
      <c r="X131" s="874"/>
      <c r="Y131" s="1378"/>
      <c r="Z131" s="1379"/>
      <c r="AA131" s="919"/>
      <c r="AB131" s="919"/>
      <c r="AC131" s="919"/>
      <c r="AD131" s="918"/>
      <c r="AE131" s="918"/>
      <c r="AF131" s="918"/>
      <c r="AG131" s="918"/>
      <c r="AH131" s="918"/>
      <c r="AI131" s="920"/>
      <c r="AJ131" s="921"/>
      <c r="AK131" s="921"/>
      <c r="AL131" s="922"/>
      <c r="AM131" s="922"/>
      <c r="AN131" s="922"/>
      <c r="AO131" s="922"/>
      <c r="AP131" s="922"/>
      <c r="AQ131" s="922"/>
      <c r="AR131" s="922"/>
      <c r="AS131" s="922"/>
      <c r="AT131" s="923"/>
      <c r="AU131" s="923"/>
      <c r="AV131" s="924"/>
      <c r="AW131" s="924"/>
      <c r="AX131" s="924"/>
      <c r="AY131" s="924"/>
      <c r="AZ131" s="924"/>
      <c r="BA131" s="924"/>
      <c r="BB131" s="924"/>
      <c r="BC131" s="924"/>
      <c r="BD131" s="925"/>
      <c r="BE131" s="925"/>
      <c r="BF131" s="925"/>
      <c r="BG131" s="925"/>
      <c r="BH131" s="925"/>
      <c r="BI131" s="925"/>
      <c r="BJ131" s="925"/>
      <c r="BK131" s="925"/>
      <c r="BL131" s="925"/>
      <c r="BM131" s="925"/>
      <c r="BN131" s="925"/>
      <c r="BO131" s="926"/>
      <c r="BP131" s="926"/>
      <c r="BQ131" s="926"/>
      <c r="BR131" s="926"/>
      <c r="BS131" s="926"/>
      <c r="BT131" s="926"/>
      <c r="BU131" s="926"/>
      <c r="BV131" s="926"/>
      <c r="BW131" s="926"/>
      <c r="BX131" s="926"/>
      <c r="BY131" s="927"/>
      <c r="BZ131" s="927"/>
      <c r="CA131" s="927"/>
      <c r="CB131" s="927"/>
      <c r="CC131" s="927"/>
      <c r="CD131" s="927"/>
      <c r="CE131" s="927"/>
      <c r="CF131" s="927"/>
      <c r="CG131" s="927"/>
      <c r="CH131" s="927"/>
      <c r="CI131" s="927"/>
      <c r="CJ131" s="927"/>
      <c r="CK131" s="927"/>
      <c r="CL131" s="928"/>
      <c r="CM131" s="928"/>
      <c r="CN131" s="928"/>
      <c r="CO131" s="928"/>
      <c r="CP131" s="928"/>
      <c r="CQ131" s="928"/>
      <c r="CR131" s="928"/>
      <c r="CS131" s="928"/>
      <c r="CT131" s="928"/>
      <c r="CU131" s="928"/>
      <c r="CV131" s="928"/>
      <c r="CW131" s="928"/>
      <c r="CX131" s="929"/>
      <c r="CY131" s="929"/>
      <c r="CZ131" s="929"/>
      <c r="DA131" s="929"/>
      <c r="DB131" s="929"/>
      <c r="DC131" s="929"/>
      <c r="DD131" s="929"/>
      <c r="DE131" s="929"/>
      <c r="DF131" s="929"/>
      <c r="DG131" s="929"/>
      <c r="DH131" s="929"/>
      <c r="DI131" s="929"/>
      <c r="DJ131" s="929"/>
      <c r="DK131" s="930"/>
      <c r="DL131" s="930"/>
      <c r="DM131" s="930"/>
      <c r="DN131" s="930"/>
      <c r="DO131" s="930"/>
      <c r="DP131" s="930"/>
      <c r="DQ131" s="930"/>
      <c r="DR131" s="930"/>
      <c r="DS131" s="930"/>
    </row>
    <row r="132" spans="1:123" s="1354" customFormat="1" x14ac:dyDescent="0.25">
      <c r="A132" s="887"/>
      <c r="B132" s="1399"/>
      <c r="C132" s="299"/>
      <c r="D132" s="1372"/>
      <c r="E132" s="1373"/>
      <c r="F132" s="1405">
        <v>2</v>
      </c>
      <c r="G132" s="1406"/>
      <c r="H132" s="1407" t="str">
        <f t="array" aca="1" ref="H132" ca="1">INDEX(joueurs,SMALL(IF(victoires=J132,ROW(INDIRECT("1:"&amp;ROWS(joueurs)))),COUNTIF(J$131:J132,J132)))</f>
        <v>Rob</v>
      </c>
      <c r="I132" s="1408"/>
      <c r="J132" s="1409">
        <f>LARGE(victoires,ROWS($1:2))</f>
        <v>10</v>
      </c>
      <c r="K132" s="1410">
        <f t="shared" ca="1" si="45"/>
        <v>0.13157894736842105</v>
      </c>
      <c r="L132" s="1411"/>
      <c r="M132" s="1370"/>
      <c r="N132" s="1440"/>
      <c r="O132" s="1440"/>
      <c r="P132" s="1380"/>
      <c r="Q132" s="1381"/>
      <c r="R132" s="1382"/>
      <c r="S132" s="1382"/>
      <c r="T132" s="1377"/>
      <c r="U132" s="257"/>
      <c r="V132" s="263"/>
      <c r="W132" s="263"/>
      <c r="X132" s="874"/>
      <c r="Y132" s="1378"/>
      <c r="Z132" s="1379"/>
      <c r="AA132" s="919"/>
      <c r="AB132" s="919"/>
      <c r="AC132" s="919"/>
      <c r="AD132" s="918"/>
      <c r="AE132" s="918"/>
      <c r="AF132" s="918"/>
      <c r="AG132" s="918"/>
      <c r="AH132" s="918"/>
      <c r="AI132" s="920"/>
      <c r="AJ132" s="921"/>
      <c r="AK132" s="921"/>
      <c r="AL132" s="922"/>
      <c r="AM132" s="922"/>
      <c r="AN132" s="922"/>
      <c r="AO132" s="922"/>
      <c r="AP132" s="922"/>
      <c r="AQ132" s="922"/>
      <c r="AR132" s="922"/>
      <c r="AS132" s="922"/>
      <c r="AT132" s="923"/>
      <c r="AU132" s="923"/>
      <c r="AV132" s="924"/>
      <c r="AW132" s="924"/>
      <c r="AX132" s="924"/>
      <c r="AY132" s="924"/>
      <c r="AZ132" s="924"/>
      <c r="BA132" s="924"/>
      <c r="BB132" s="924"/>
      <c r="BC132" s="924"/>
      <c r="BD132" s="925"/>
      <c r="BE132" s="925"/>
      <c r="BF132" s="925"/>
      <c r="BG132" s="925"/>
      <c r="BH132" s="925"/>
      <c r="BI132" s="925"/>
      <c r="BJ132" s="925"/>
      <c r="BK132" s="925"/>
      <c r="BL132" s="925"/>
      <c r="BM132" s="925"/>
      <c r="BN132" s="925"/>
      <c r="BO132" s="926"/>
      <c r="BP132" s="926"/>
      <c r="BQ132" s="926"/>
      <c r="BR132" s="926"/>
      <c r="BS132" s="926"/>
      <c r="BT132" s="926"/>
      <c r="BU132" s="926"/>
      <c r="BV132" s="926"/>
      <c r="BW132" s="926"/>
      <c r="BX132" s="926"/>
      <c r="BY132" s="927"/>
      <c r="BZ132" s="927"/>
      <c r="CA132" s="927"/>
      <c r="CB132" s="927"/>
      <c r="CC132" s="927"/>
      <c r="CD132" s="927"/>
      <c r="CE132" s="927"/>
      <c r="CF132" s="927"/>
      <c r="CG132" s="927"/>
      <c r="CH132" s="927"/>
      <c r="CI132" s="927"/>
      <c r="CJ132" s="927"/>
      <c r="CK132" s="927"/>
      <c r="CL132" s="928"/>
      <c r="CM132" s="928"/>
      <c r="CN132" s="928"/>
      <c r="CO132" s="928"/>
      <c r="CP132" s="928"/>
      <c r="CQ132" s="928"/>
      <c r="CR132" s="928"/>
      <c r="CS132" s="928"/>
      <c r="CT132" s="928"/>
      <c r="CU132" s="928"/>
      <c r="CV132" s="928"/>
      <c r="CW132" s="928"/>
      <c r="CX132" s="929"/>
      <c r="CY132" s="929"/>
      <c r="CZ132" s="929"/>
      <c r="DA132" s="929"/>
      <c r="DB132" s="929"/>
      <c r="DC132" s="929"/>
      <c r="DD132" s="929"/>
      <c r="DE132" s="929"/>
      <c r="DF132" s="929"/>
      <c r="DG132" s="929"/>
      <c r="DH132" s="929"/>
      <c r="DI132" s="929"/>
      <c r="DJ132" s="929"/>
      <c r="DK132" s="930"/>
      <c r="DL132" s="930"/>
      <c r="DM132" s="930"/>
      <c r="DN132" s="930"/>
      <c r="DO132" s="930"/>
      <c r="DP132" s="930"/>
      <c r="DQ132" s="930"/>
      <c r="DR132" s="930"/>
      <c r="DS132" s="930"/>
    </row>
    <row r="133" spans="1:123" s="1354" customFormat="1" x14ac:dyDescent="0.25">
      <c r="A133" s="887"/>
      <c r="B133" s="1399"/>
      <c r="C133" s="299"/>
      <c r="D133" s="1372"/>
      <c r="E133" s="1373"/>
      <c r="F133" s="1405">
        <v>3</v>
      </c>
      <c r="G133" s="1406"/>
      <c r="H133" s="1407" t="str">
        <f t="array" aca="1" ref="H133" ca="1">INDEX(joueurs,SMALL(IF(victoires=J133,ROW(INDIRECT("1:"&amp;ROWS(joueurs)))),COUNTIF(J$131:J133,J133)))</f>
        <v>Dams</v>
      </c>
      <c r="I133" s="1408"/>
      <c r="J133" s="1409">
        <f>LARGE(victoires,ROWS($1:3))</f>
        <v>7</v>
      </c>
      <c r="K133" s="1410">
        <f t="shared" ca="1" si="45"/>
        <v>7.2916666666666671E-2</v>
      </c>
      <c r="L133" s="1411"/>
      <c r="M133" s="1370"/>
      <c r="N133" s="1440"/>
      <c r="O133" s="1440"/>
      <c r="P133" s="1380"/>
      <c r="Q133" s="1381"/>
      <c r="R133" s="1382"/>
      <c r="S133" s="1382"/>
      <c r="T133" s="1377"/>
      <c r="U133" s="257"/>
      <c r="V133" s="263"/>
      <c r="W133" s="263"/>
      <c r="X133" s="874"/>
      <c r="Y133" s="1378"/>
      <c r="Z133" s="1379"/>
      <c r="AA133" s="919"/>
      <c r="AB133" s="919"/>
      <c r="AC133" s="919"/>
      <c r="AD133" s="918"/>
      <c r="AE133" s="918"/>
      <c r="AF133" s="918"/>
      <c r="AG133" s="918"/>
      <c r="AH133" s="918"/>
      <c r="AI133" s="920"/>
      <c r="AJ133" s="921"/>
      <c r="AK133" s="921"/>
      <c r="AL133" s="922"/>
      <c r="AM133" s="922"/>
      <c r="AN133" s="922"/>
      <c r="AO133" s="922"/>
      <c r="AP133" s="922"/>
      <c r="AQ133" s="922"/>
      <c r="AR133" s="922"/>
      <c r="AS133" s="922"/>
      <c r="AT133" s="923"/>
      <c r="AU133" s="923"/>
      <c r="AV133" s="924"/>
      <c r="AW133" s="924"/>
      <c r="AX133" s="924"/>
      <c r="AY133" s="924"/>
      <c r="AZ133" s="924"/>
      <c r="BA133" s="924"/>
      <c r="BB133" s="924"/>
      <c r="BC133" s="924"/>
      <c r="BD133" s="925"/>
      <c r="BE133" s="925"/>
      <c r="BF133" s="925"/>
      <c r="BG133" s="925"/>
      <c r="BH133" s="925"/>
      <c r="BI133" s="925"/>
      <c r="BJ133" s="925"/>
      <c r="BK133" s="925"/>
      <c r="BL133" s="925"/>
      <c r="BM133" s="925"/>
      <c r="BN133" s="925"/>
      <c r="BO133" s="926"/>
      <c r="BP133" s="926"/>
      <c r="BQ133" s="926"/>
      <c r="BR133" s="926"/>
      <c r="BS133" s="926"/>
      <c r="BT133" s="926"/>
      <c r="BU133" s="926"/>
      <c r="BV133" s="926"/>
      <c r="BW133" s="926"/>
      <c r="BX133" s="926"/>
      <c r="BY133" s="927"/>
      <c r="BZ133" s="927"/>
      <c r="CA133" s="927"/>
      <c r="CB133" s="927"/>
      <c r="CC133" s="927"/>
      <c r="CD133" s="927"/>
      <c r="CE133" s="927"/>
      <c r="CF133" s="927"/>
      <c r="CG133" s="927"/>
      <c r="CH133" s="927"/>
      <c r="CI133" s="927"/>
      <c r="CJ133" s="927"/>
      <c r="CK133" s="927"/>
      <c r="CL133" s="928"/>
      <c r="CM133" s="928"/>
      <c r="CN133" s="928"/>
      <c r="CO133" s="928"/>
      <c r="CP133" s="928"/>
      <c r="CQ133" s="928"/>
      <c r="CR133" s="928"/>
      <c r="CS133" s="928"/>
      <c r="CT133" s="928"/>
      <c r="CU133" s="928"/>
      <c r="CV133" s="928"/>
      <c r="CW133" s="928"/>
      <c r="CX133" s="929"/>
      <c r="CY133" s="929"/>
      <c r="CZ133" s="929"/>
      <c r="DA133" s="929"/>
      <c r="DB133" s="929"/>
      <c r="DC133" s="929"/>
      <c r="DD133" s="929"/>
      <c r="DE133" s="929"/>
      <c r="DF133" s="929"/>
      <c r="DG133" s="929"/>
      <c r="DH133" s="929"/>
      <c r="DI133" s="929"/>
      <c r="DJ133" s="929"/>
      <c r="DK133" s="930"/>
      <c r="DL133" s="930"/>
      <c r="DM133" s="930"/>
      <c r="DN133" s="930"/>
      <c r="DO133" s="930"/>
      <c r="DP133" s="930"/>
      <c r="DQ133" s="930"/>
      <c r="DR133" s="930"/>
      <c r="DS133" s="930"/>
    </row>
    <row r="134" spans="1:123" s="1354" customFormat="1" x14ac:dyDescent="0.25">
      <c r="A134" s="887"/>
      <c r="B134" s="1399"/>
      <c r="C134" s="299"/>
      <c r="D134" s="1372"/>
      <c r="E134" s="1373"/>
      <c r="F134" s="1405">
        <v>4</v>
      </c>
      <c r="G134" s="1406"/>
      <c r="H134" s="1407" t="str">
        <f t="array" aca="1" ref="H134" ca="1">INDEX(joueurs,SMALL(IF(victoires=J134,ROW(INDIRECT("1:"&amp;ROWS(joueurs)))),COUNTIF(J$131:J134,J134)))</f>
        <v>Fred</v>
      </c>
      <c r="I134" s="1408"/>
      <c r="J134" s="1409">
        <f>LARGE(victoires,ROWS($1:4))</f>
        <v>6</v>
      </c>
      <c r="K134" s="1410">
        <f t="shared" ca="1" si="45"/>
        <v>8.2191780821917804E-2</v>
      </c>
      <c r="L134" s="1411"/>
      <c r="M134" s="1370"/>
      <c r="N134" s="1440"/>
      <c r="O134" s="1440"/>
      <c r="P134" s="1380"/>
      <c r="Q134" s="1381"/>
      <c r="R134" s="1382"/>
      <c r="S134" s="1382"/>
      <c r="T134" s="1377"/>
      <c r="U134" s="257"/>
      <c r="V134" s="263"/>
      <c r="W134" s="263"/>
      <c r="X134" s="874"/>
      <c r="Y134" s="1378"/>
      <c r="Z134" s="1379"/>
      <c r="AA134" s="919"/>
      <c r="AB134" s="919"/>
      <c r="AC134" s="919"/>
      <c r="AD134" s="918"/>
      <c r="AE134" s="918"/>
      <c r="AF134" s="918"/>
      <c r="AG134" s="918"/>
      <c r="AH134" s="918"/>
      <c r="AI134" s="920"/>
      <c r="AJ134" s="921"/>
      <c r="AK134" s="921"/>
      <c r="AL134" s="922"/>
      <c r="AM134" s="922"/>
      <c r="AN134" s="922"/>
      <c r="AO134" s="922"/>
      <c r="AP134" s="922"/>
      <c r="AQ134" s="922"/>
      <c r="AR134" s="922"/>
      <c r="AS134" s="922"/>
      <c r="AT134" s="923"/>
      <c r="AU134" s="923"/>
      <c r="AV134" s="924"/>
      <c r="AW134" s="924"/>
      <c r="AX134" s="924"/>
      <c r="AY134" s="924"/>
      <c r="AZ134" s="924"/>
      <c r="BA134" s="924"/>
      <c r="BB134" s="924"/>
      <c r="BC134" s="924"/>
      <c r="BD134" s="925"/>
      <c r="BE134" s="925"/>
      <c r="BF134" s="925"/>
      <c r="BG134" s="925"/>
      <c r="BH134" s="925"/>
      <c r="BI134" s="925"/>
      <c r="BJ134" s="925"/>
      <c r="BK134" s="925"/>
      <c r="BL134" s="925"/>
      <c r="BM134" s="925"/>
      <c r="BN134" s="925"/>
      <c r="BO134" s="926"/>
      <c r="BP134" s="926"/>
      <c r="BQ134" s="926"/>
      <c r="BR134" s="926"/>
      <c r="BS134" s="926"/>
      <c r="BT134" s="926"/>
      <c r="BU134" s="926"/>
      <c r="BV134" s="926"/>
      <c r="BW134" s="926"/>
      <c r="BX134" s="926"/>
      <c r="BY134" s="927"/>
      <c r="BZ134" s="927"/>
      <c r="CA134" s="927"/>
      <c r="CB134" s="927"/>
      <c r="CC134" s="927"/>
      <c r="CD134" s="927"/>
      <c r="CE134" s="927"/>
      <c r="CF134" s="927"/>
      <c r="CG134" s="927"/>
      <c r="CH134" s="927"/>
      <c r="CI134" s="927"/>
      <c r="CJ134" s="927"/>
      <c r="CK134" s="927"/>
      <c r="CL134" s="928"/>
      <c r="CM134" s="928"/>
      <c r="CN134" s="928"/>
      <c r="CO134" s="928"/>
      <c r="CP134" s="928"/>
      <c r="CQ134" s="928"/>
      <c r="CR134" s="928"/>
      <c r="CS134" s="928"/>
      <c r="CT134" s="928"/>
      <c r="CU134" s="928"/>
      <c r="CV134" s="928"/>
      <c r="CW134" s="928"/>
      <c r="CX134" s="929"/>
      <c r="CY134" s="929"/>
      <c r="CZ134" s="929"/>
      <c r="DA134" s="929"/>
      <c r="DB134" s="929"/>
      <c r="DC134" s="929"/>
      <c r="DD134" s="929"/>
      <c r="DE134" s="929"/>
      <c r="DF134" s="929"/>
      <c r="DG134" s="929"/>
      <c r="DH134" s="929"/>
      <c r="DI134" s="929"/>
      <c r="DJ134" s="929"/>
      <c r="DK134" s="930"/>
      <c r="DL134" s="930"/>
      <c r="DM134" s="930"/>
      <c r="DN134" s="930"/>
      <c r="DO134" s="930"/>
      <c r="DP134" s="930"/>
      <c r="DQ134" s="930"/>
      <c r="DR134" s="930"/>
      <c r="DS134" s="930"/>
    </row>
    <row r="135" spans="1:123" s="1354" customFormat="1" x14ac:dyDescent="0.25">
      <c r="A135" s="887"/>
      <c r="B135" s="1399"/>
      <c r="C135" s="299"/>
      <c r="D135" s="1372"/>
      <c r="E135" s="1373"/>
      <c r="F135" s="1405">
        <v>5</v>
      </c>
      <c r="G135" s="1406"/>
      <c r="H135" s="1407" t="str">
        <f t="array" aca="1" ref="H135" ca="1">INDEX(joueurs,SMALL(IF(victoires=J135,ROW(INDIRECT("1:"&amp;ROWS(joueurs)))),COUNTIF(J$131:J135,J135)))</f>
        <v>Pilou</v>
      </c>
      <c r="I135" s="1408"/>
      <c r="J135" s="1409">
        <f>LARGE(victoires,ROWS($1:5))</f>
        <v>6</v>
      </c>
      <c r="K135" s="1410">
        <f t="shared" ca="1" si="45"/>
        <v>0.1276595744680851</v>
      </c>
      <c r="L135" s="1411"/>
      <c r="M135" s="1370"/>
      <c r="N135" s="1440"/>
      <c r="O135" s="1440"/>
      <c r="P135" s="1380"/>
      <c r="Q135" s="1381"/>
      <c r="R135" s="1382"/>
      <c r="S135" s="1412"/>
      <c r="T135" s="1377"/>
      <c r="U135" s="257"/>
      <c r="V135" s="263"/>
      <c r="W135" s="263"/>
      <c r="X135" s="874"/>
      <c r="Y135" s="1378"/>
      <c r="Z135" s="1379"/>
      <c r="AA135" s="919"/>
      <c r="AB135" s="919"/>
      <c r="AC135" s="919"/>
      <c r="AD135" s="918"/>
      <c r="AE135" s="918"/>
      <c r="AF135" s="918"/>
      <c r="AG135" s="918"/>
      <c r="AH135" s="918"/>
      <c r="AI135" s="920"/>
      <c r="AJ135" s="921"/>
      <c r="AK135" s="921"/>
      <c r="AL135" s="922"/>
      <c r="AM135" s="922"/>
      <c r="AN135" s="922"/>
      <c r="AO135" s="922"/>
      <c r="AP135" s="922"/>
      <c r="AQ135" s="922"/>
      <c r="AR135" s="922"/>
      <c r="AS135" s="922"/>
      <c r="AT135" s="923"/>
      <c r="AU135" s="923"/>
      <c r="AV135" s="924"/>
      <c r="AW135" s="924"/>
      <c r="AX135" s="924"/>
      <c r="AY135" s="924"/>
      <c r="AZ135" s="924"/>
      <c r="BA135" s="924"/>
      <c r="BB135" s="924"/>
      <c r="BC135" s="924"/>
      <c r="BD135" s="925"/>
      <c r="BE135" s="925"/>
      <c r="BF135" s="925"/>
      <c r="BG135" s="925"/>
      <c r="BH135" s="925"/>
      <c r="BI135" s="925"/>
      <c r="BJ135" s="925"/>
      <c r="BK135" s="925"/>
      <c r="BL135" s="925"/>
      <c r="BM135" s="925"/>
      <c r="BN135" s="925"/>
      <c r="BO135" s="926"/>
      <c r="BP135" s="926"/>
      <c r="BQ135" s="926"/>
      <c r="BR135" s="926"/>
      <c r="BS135" s="926"/>
      <c r="BT135" s="926"/>
      <c r="BU135" s="926"/>
      <c r="BV135" s="926"/>
      <c r="BW135" s="926"/>
      <c r="BX135" s="926"/>
      <c r="BY135" s="927"/>
      <c r="BZ135" s="927"/>
      <c r="CA135" s="927"/>
      <c r="CB135" s="927"/>
      <c r="CC135" s="927"/>
      <c r="CD135" s="927"/>
      <c r="CE135" s="927"/>
      <c r="CF135" s="927"/>
      <c r="CG135" s="927"/>
      <c r="CH135" s="927"/>
      <c r="CI135" s="927"/>
      <c r="CJ135" s="927"/>
      <c r="CK135" s="927"/>
      <c r="CL135" s="928"/>
      <c r="CM135" s="928"/>
      <c r="CN135" s="928"/>
      <c r="CO135" s="928"/>
      <c r="CP135" s="928"/>
      <c r="CQ135" s="928"/>
      <c r="CR135" s="928"/>
      <c r="CS135" s="928"/>
      <c r="CT135" s="928"/>
      <c r="CU135" s="928"/>
      <c r="CV135" s="928"/>
      <c r="CW135" s="928"/>
      <c r="CX135" s="929"/>
      <c r="CY135" s="929"/>
      <c r="CZ135" s="929"/>
      <c r="DA135" s="929"/>
      <c r="DB135" s="929"/>
      <c r="DC135" s="929"/>
      <c r="DD135" s="929"/>
      <c r="DE135" s="929"/>
      <c r="DF135" s="929"/>
      <c r="DG135" s="929"/>
      <c r="DH135" s="929"/>
      <c r="DI135" s="929"/>
      <c r="DJ135" s="929"/>
      <c r="DK135" s="930"/>
      <c r="DL135" s="930"/>
      <c r="DM135" s="930"/>
      <c r="DN135" s="930"/>
      <c r="DO135" s="930"/>
      <c r="DP135" s="930"/>
      <c r="DQ135" s="930"/>
      <c r="DR135" s="930"/>
      <c r="DS135" s="930"/>
    </row>
    <row r="136" spans="1:123" s="1354" customFormat="1" x14ac:dyDescent="0.25">
      <c r="A136" s="887"/>
      <c r="B136" s="1399"/>
      <c r="C136" s="299"/>
      <c r="D136" s="1372"/>
      <c r="E136" s="1373"/>
      <c r="F136" s="1405">
        <v>6</v>
      </c>
      <c r="G136" s="1406"/>
      <c r="H136" s="1407" t="str">
        <f t="array" aca="1" ref="H136" ca="1">INDEX(joueurs,SMALL(IF(victoires=J136,ROW(INDIRECT("1:"&amp;ROWS(joueurs)))),COUNTIF(J$131:J136,J136)))</f>
        <v>Bobos</v>
      </c>
      <c r="I136" s="1408"/>
      <c r="J136" s="1409">
        <f>LARGE(victoires,ROWS($1:6))</f>
        <v>5</v>
      </c>
      <c r="K136" s="1410">
        <f t="shared" ca="1" si="45"/>
        <v>0.18518518518518517</v>
      </c>
      <c r="L136" s="1411"/>
      <c r="M136" s="1370"/>
      <c r="N136" s="1440"/>
      <c r="O136" s="1440"/>
      <c r="P136" s="1380"/>
      <c r="Q136" s="1381"/>
      <c r="R136" s="1382"/>
      <c r="S136" s="1382"/>
      <c r="T136" s="1377"/>
      <c r="U136" s="257"/>
      <c r="V136" s="263"/>
      <c r="W136" s="263"/>
      <c r="X136" s="874"/>
      <c r="Y136" s="1378"/>
      <c r="Z136" s="1379"/>
      <c r="AA136" s="919"/>
      <c r="AB136" s="919"/>
      <c r="AC136" s="919"/>
      <c r="AD136" s="918"/>
      <c r="AE136" s="918"/>
      <c r="AF136" s="918"/>
      <c r="AG136" s="918"/>
      <c r="AH136" s="918"/>
      <c r="AI136" s="920"/>
      <c r="AJ136" s="921"/>
      <c r="AK136" s="921"/>
      <c r="AL136" s="922"/>
      <c r="AM136" s="922"/>
      <c r="AN136" s="922"/>
      <c r="AO136" s="922"/>
      <c r="AP136" s="922"/>
      <c r="AQ136" s="922"/>
      <c r="AR136" s="922"/>
      <c r="AS136" s="922"/>
      <c r="AT136" s="923"/>
      <c r="AU136" s="923"/>
      <c r="AV136" s="924"/>
      <c r="AW136" s="924"/>
      <c r="AX136" s="924"/>
      <c r="AY136" s="924"/>
      <c r="AZ136" s="924"/>
      <c r="BA136" s="924"/>
      <c r="BB136" s="924"/>
      <c r="BC136" s="924"/>
      <c r="BD136" s="925"/>
      <c r="BE136" s="925"/>
      <c r="BF136" s="925"/>
      <c r="BG136" s="925"/>
      <c r="BH136" s="925"/>
      <c r="BI136" s="925"/>
      <c r="BJ136" s="925"/>
      <c r="BK136" s="925"/>
      <c r="BL136" s="925"/>
      <c r="BM136" s="925"/>
      <c r="BN136" s="925"/>
      <c r="BO136" s="926"/>
      <c r="BP136" s="926"/>
      <c r="BQ136" s="926"/>
      <c r="BR136" s="926"/>
      <c r="BS136" s="926"/>
      <c r="BT136" s="926"/>
      <c r="BU136" s="926"/>
      <c r="BV136" s="926"/>
      <c r="BW136" s="926"/>
      <c r="BX136" s="926"/>
      <c r="BY136" s="927"/>
      <c r="BZ136" s="927"/>
      <c r="CA136" s="927"/>
      <c r="CB136" s="927"/>
      <c r="CC136" s="927"/>
      <c r="CD136" s="927"/>
      <c r="CE136" s="927"/>
      <c r="CF136" s="927"/>
      <c r="CG136" s="927"/>
      <c r="CH136" s="927"/>
      <c r="CI136" s="927"/>
      <c r="CJ136" s="927"/>
      <c r="CK136" s="927"/>
      <c r="CL136" s="928"/>
      <c r="CM136" s="928"/>
      <c r="CN136" s="928"/>
      <c r="CO136" s="928"/>
      <c r="CP136" s="928"/>
      <c r="CQ136" s="928"/>
      <c r="CR136" s="928"/>
      <c r="CS136" s="928"/>
      <c r="CT136" s="928"/>
      <c r="CU136" s="928"/>
      <c r="CV136" s="928"/>
      <c r="CW136" s="928"/>
      <c r="CX136" s="929"/>
      <c r="CY136" s="929"/>
      <c r="CZ136" s="929"/>
      <c r="DA136" s="929"/>
      <c r="DB136" s="929"/>
      <c r="DC136" s="929"/>
      <c r="DD136" s="929"/>
      <c r="DE136" s="929"/>
      <c r="DF136" s="929"/>
      <c r="DG136" s="929"/>
      <c r="DH136" s="929"/>
      <c r="DI136" s="929"/>
      <c r="DJ136" s="929"/>
      <c r="DK136" s="930"/>
      <c r="DL136" s="930"/>
      <c r="DM136" s="930"/>
      <c r="DN136" s="930"/>
      <c r="DO136" s="930"/>
      <c r="DP136" s="930"/>
      <c r="DQ136" s="930"/>
      <c r="DR136" s="930"/>
      <c r="DS136" s="930"/>
    </row>
    <row r="137" spans="1:123" s="1354" customFormat="1" x14ac:dyDescent="0.25">
      <c r="A137" s="887"/>
      <c r="B137" s="1399"/>
      <c r="C137" s="299"/>
      <c r="D137" s="1372"/>
      <c r="E137" s="1373"/>
      <c r="F137" s="1405">
        <v>7</v>
      </c>
      <c r="G137" s="1406"/>
      <c r="H137" s="1407" t="str">
        <f t="array" aca="1" ref="H137" ca="1">INDEX(joueurs,SMALL(IF(victoires=J137,ROW(INDIRECT("1:"&amp;ROWS(joueurs)))),COUNTIF(J$131:J137,J137)))</f>
        <v>Cyrille</v>
      </c>
      <c r="I137" s="1408"/>
      <c r="J137" s="1409">
        <f>LARGE(victoires,ROWS($1:7))</f>
        <v>5</v>
      </c>
      <c r="K137" s="1410">
        <f t="shared" ca="1" si="45"/>
        <v>8.1967213114754092E-2</v>
      </c>
      <c r="L137" s="1411"/>
      <c r="M137" s="1370"/>
      <c r="N137" s="1440"/>
      <c r="O137" s="1440"/>
      <c r="P137" s="1380"/>
      <c r="Q137" s="1381"/>
      <c r="R137" s="1382"/>
      <c r="S137" s="1382"/>
      <c r="T137" s="1377"/>
      <c r="U137" s="257"/>
      <c r="V137" s="263"/>
      <c r="W137" s="263"/>
      <c r="X137" s="874"/>
      <c r="Y137" s="1378"/>
      <c r="Z137" s="1379"/>
      <c r="AA137" s="919"/>
      <c r="AB137" s="919"/>
      <c r="AC137" s="919"/>
      <c r="AD137" s="918"/>
      <c r="AE137" s="918"/>
      <c r="AF137" s="918"/>
      <c r="AG137" s="918"/>
      <c r="AH137" s="918"/>
      <c r="AI137" s="920"/>
      <c r="AJ137" s="921"/>
      <c r="AK137" s="921"/>
      <c r="AL137" s="922"/>
      <c r="AM137" s="922"/>
      <c r="AN137" s="922"/>
      <c r="AO137" s="922"/>
      <c r="AP137" s="922"/>
      <c r="AQ137" s="922"/>
      <c r="AR137" s="922"/>
      <c r="AS137" s="922"/>
      <c r="AT137" s="923"/>
      <c r="AU137" s="923"/>
      <c r="AV137" s="924"/>
      <c r="AW137" s="924"/>
      <c r="AX137" s="924"/>
      <c r="AY137" s="924"/>
      <c r="AZ137" s="924"/>
      <c r="BA137" s="924"/>
      <c r="BB137" s="924"/>
      <c r="BC137" s="924"/>
      <c r="BD137" s="925"/>
      <c r="BE137" s="925"/>
      <c r="BF137" s="925"/>
      <c r="BG137" s="925"/>
      <c r="BH137" s="925"/>
      <c r="BI137" s="925"/>
      <c r="BJ137" s="925"/>
      <c r="BK137" s="925"/>
      <c r="BL137" s="925"/>
      <c r="BM137" s="925"/>
      <c r="BN137" s="925"/>
      <c r="BO137" s="926"/>
      <c r="BP137" s="926"/>
      <c r="BQ137" s="926"/>
      <c r="BR137" s="926"/>
      <c r="BS137" s="926"/>
      <c r="BT137" s="926"/>
      <c r="BU137" s="926"/>
      <c r="BV137" s="926"/>
      <c r="BW137" s="926"/>
      <c r="BX137" s="926"/>
      <c r="BY137" s="927"/>
      <c r="BZ137" s="927"/>
      <c r="CA137" s="927"/>
      <c r="CB137" s="927"/>
      <c r="CC137" s="927"/>
      <c r="CD137" s="927"/>
      <c r="CE137" s="927"/>
      <c r="CF137" s="927"/>
      <c r="CG137" s="927"/>
      <c r="CH137" s="927"/>
      <c r="CI137" s="927"/>
      <c r="CJ137" s="927"/>
      <c r="CK137" s="927"/>
      <c r="CL137" s="928"/>
      <c r="CM137" s="928"/>
      <c r="CN137" s="928"/>
      <c r="CO137" s="928"/>
      <c r="CP137" s="928"/>
      <c r="CQ137" s="928"/>
      <c r="CR137" s="928"/>
      <c r="CS137" s="928"/>
      <c r="CT137" s="928"/>
      <c r="CU137" s="928"/>
      <c r="CV137" s="928"/>
      <c r="CW137" s="928"/>
      <c r="CX137" s="929"/>
      <c r="CY137" s="929"/>
      <c r="CZ137" s="929"/>
      <c r="DA137" s="929"/>
      <c r="DB137" s="929"/>
      <c r="DC137" s="929"/>
      <c r="DD137" s="929"/>
      <c r="DE137" s="929"/>
      <c r="DF137" s="929"/>
      <c r="DG137" s="929"/>
      <c r="DH137" s="929"/>
      <c r="DI137" s="929"/>
      <c r="DJ137" s="929"/>
      <c r="DK137" s="930"/>
      <c r="DL137" s="930"/>
      <c r="DM137" s="930"/>
      <c r="DN137" s="930"/>
      <c r="DO137" s="930"/>
      <c r="DP137" s="930"/>
      <c r="DQ137" s="930"/>
      <c r="DR137" s="930"/>
      <c r="DS137" s="930"/>
    </row>
    <row r="138" spans="1:123" s="1354" customFormat="1" x14ac:dyDescent="0.25">
      <c r="A138" s="887"/>
      <c r="B138" s="1399"/>
      <c r="C138" s="299"/>
      <c r="D138" s="1372"/>
      <c r="E138" s="1373"/>
      <c r="F138" s="1405">
        <v>8</v>
      </c>
      <c r="G138" s="1406"/>
      <c r="H138" s="1407" t="str">
        <f t="array" aca="1" ref="H138" ca="1">INDEX(joueurs,SMALL(IF(victoires=J138,ROW(INDIRECT("1:"&amp;ROWS(joueurs)))),COUNTIF(J$131:J138,J138)))</f>
        <v>Djoh</v>
      </c>
      <c r="I138" s="1408"/>
      <c r="J138" s="1409">
        <f>LARGE(victoires,ROWS($1:8))</f>
        <v>4</v>
      </c>
      <c r="K138" s="1410">
        <f t="shared" ca="1" si="45"/>
        <v>0.19047619047619047</v>
      </c>
      <c r="L138" s="1411"/>
      <c r="M138" s="1370"/>
      <c r="N138" s="1440"/>
      <c r="O138" s="1440"/>
      <c r="P138" s="1380"/>
      <c r="Q138" s="1381"/>
      <c r="R138" s="1382"/>
      <c r="S138" s="1382"/>
      <c r="T138" s="1377"/>
      <c r="U138" s="257"/>
      <c r="V138" s="263"/>
      <c r="W138" s="263"/>
      <c r="X138" s="874"/>
      <c r="Y138" s="1378"/>
      <c r="Z138" s="1379"/>
      <c r="AA138" s="919"/>
      <c r="AB138" s="919"/>
      <c r="AC138" s="919"/>
      <c r="AD138" s="918"/>
      <c r="AE138" s="918"/>
      <c r="AF138" s="918"/>
      <c r="AG138" s="918"/>
      <c r="AH138" s="918"/>
      <c r="AI138" s="920"/>
      <c r="AJ138" s="921"/>
      <c r="AK138" s="921"/>
      <c r="AL138" s="922"/>
      <c r="AM138" s="922"/>
      <c r="AN138" s="922"/>
      <c r="AO138" s="922"/>
      <c r="AP138" s="922"/>
      <c r="AQ138" s="922"/>
      <c r="AR138" s="922"/>
      <c r="AS138" s="922"/>
      <c r="AT138" s="923"/>
      <c r="AU138" s="923"/>
      <c r="AV138" s="924"/>
      <c r="AW138" s="924"/>
      <c r="AX138" s="924"/>
      <c r="AY138" s="924"/>
      <c r="AZ138" s="924"/>
      <c r="BA138" s="924"/>
      <c r="BB138" s="924"/>
      <c r="BC138" s="924"/>
      <c r="BD138" s="925"/>
      <c r="BE138" s="925"/>
      <c r="BF138" s="925"/>
      <c r="BG138" s="925"/>
      <c r="BH138" s="925"/>
      <c r="BI138" s="925"/>
      <c r="BJ138" s="925"/>
      <c r="BK138" s="925"/>
      <c r="BL138" s="925"/>
      <c r="BM138" s="925"/>
      <c r="BN138" s="925"/>
      <c r="BO138" s="926"/>
      <c r="BP138" s="926"/>
      <c r="BQ138" s="926"/>
      <c r="BR138" s="926"/>
      <c r="BS138" s="926"/>
      <c r="BT138" s="926"/>
      <c r="BU138" s="926"/>
      <c r="BV138" s="926"/>
      <c r="BW138" s="926"/>
      <c r="BX138" s="926"/>
      <c r="BY138" s="927"/>
      <c r="BZ138" s="927"/>
      <c r="CA138" s="927"/>
      <c r="CB138" s="927"/>
      <c r="CC138" s="927"/>
      <c r="CD138" s="927"/>
      <c r="CE138" s="927"/>
      <c r="CF138" s="927"/>
      <c r="CG138" s="927"/>
      <c r="CH138" s="927"/>
      <c r="CI138" s="927"/>
      <c r="CJ138" s="927"/>
      <c r="CK138" s="927"/>
      <c r="CL138" s="928"/>
      <c r="CM138" s="928"/>
      <c r="CN138" s="928"/>
      <c r="CO138" s="928"/>
      <c r="CP138" s="928"/>
      <c r="CQ138" s="928"/>
      <c r="CR138" s="928"/>
      <c r="CS138" s="928"/>
      <c r="CT138" s="928"/>
      <c r="CU138" s="928"/>
      <c r="CV138" s="928"/>
      <c r="CW138" s="928"/>
      <c r="CX138" s="929"/>
      <c r="CY138" s="929"/>
      <c r="CZ138" s="929"/>
      <c r="DA138" s="929"/>
      <c r="DB138" s="929"/>
      <c r="DC138" s="929"/>
      <c r="DD138" s="929"/>
      <c r="DE138" s="929"/>
      <c r="DF138" s="929"/>
      <c r="DG138" s="929"/>
      <c r="DH138" s="929"/>
      <c r="DI138" s="929"/>
      <c r="DJ138" s="929"/>
      <c r="DK138" s="930"/>
      <c r="DL138" s="930"/>
      <c r="DM138" s="930"/>
      <c r="DN138" s="930"/>
      <c r="DO138" s="930"/>
      <c r="DP138" s="930"/>
      <c r="DQ138" s="930"/>
      <c r="DR138" s="930"/>
      <c r="DS138" s="930"/>
    </row>
    <row r="139" spans="1:123" s="1354" customFormat="1" x14ac:dyDescent="0.25">
      <c r="A139" s="887"/>
      <c r="B139" s="1399"/>
      <c r="C139" s="299"/>
      <c r="D139" s="1372"/>
      <c r="E139" s="1373"/>
      <c r="F139" s="1405">
        <v>9</v>
      </c>
      <c r="G139" s="1406"/>
      <c r="H139" s="1407" t="str">
        <f t="array" aca="1" ref="H139" ca="1">INDEX(joueurs,SMALL(IF(victoires=J139,ROW(INDIRECT("1:"&amp;ROWS(joueurs)))),COUNTIF(J$131:J139,J139)))</f>
        <v>Fabrice</v>
      </c>
      <c r="I139" s="1408"/>
      <c r="J139" s="1409">
        <f>LARGE(victoires,ROWS($1:9))</f>
        <v>4</v>
      </c>
      <c r="K139" s="1410">
        <f t="shared" ca="1" si="45"/>
        <v>0.13333333333333333</v>
      </c>
      <c r="L139" s="1411"/>
      <c r="M139" s="1370"/>
      <c r="N139" s="1440"/>
      <c r="O139" s="1440"/>
      <c r="P139" s="1380"/>
      <c r="Q139" s="1381"/>
      <c r="R139" s="1382"/>
      <c r="S139" s="1382"/>
      <c r="T139" s="1377"/>
      <c r="U139" s="257"/>
      <c r="V139" s="263"/>
      <c r="W139" s="263"/>
      <c r="X139" s="874"/>
      <c r="Y139" s="1378"/>
      <c r="Z139" s="1379"/>
      <c r="AA139" s="919"/>
      <c r="AB139" s="919"/>
      <c r="AC139" s="919"/>
      <c r="AD139" s="918"/>
      <c r="AE139" s="918"/>
      <c r="AF139" s="918"/>
      <c r="AG139" s="918"/>
      <c r="AH139" s="918"/>
      <c r="AI139" s="920"/>
      <c r="AJ139" s="921"/>
      <c r="AK139" s="921"/>
      <c r="AL139" s="922"/>
      <c r="AM139" s="922"/>
      <c r="AN139" s="922"/>
      <c r="AO139" s="922"/>
      <c r="AP139" s="922"/>
      <c r="AQ139" s="922"/>
      <c r="AR139" s="922"/>
      <c r="AS139" s="922"/>
      <c r="AT139" s="923"/>
      <c r="AU139" s="923"/>
      <c r="AV139" s="924"/>
      <c r="AW139" s="924"/>
      <c r="AX139" s="924"/>
      <c r="AY139" s="924"/>
      <c r="AZ139" s="924"/>
      <c r="BA139" s="924"/>
      <c r="BB139" s="924"/>
      <c r="BC139" s="924"/>
      <c r="BD139" s="925"/>
      <c r="BE139" s="925"/>
      <c r="BF139" s="925"/>
      <c r="BG139" s="925"/>
      <c r="BH139" s="925"/>
      <c r="BI139" s="925"/>
      <c r="BJ139" s="925"/>
      <c r="BK139" s="925"/>
      <c r="BL139" s="925"/>
      <c r="BM139" s="925"/>
      <c r="BN139" s="925"/>
      <c r="BO139" s="926"/>
      <c r="BP139" s="926"/>
      <c r="BQ139" s="926"/>
      <c r="BR139" s="926"/>
      <c r="BS139" s="926"/>
      <c r="BT139" s="926"/>
      <c r="BU139" s="926"/>
      <c r="BV139" s="926"/>
      <c r="BW139" s="926"/>
      <c r="BX139" s="926"/>
      <c r="BY139" s="927"/>
      <c r="BZ139" s="927"/>
      <c r="CA139" s="927"/>
      <c r="CB139" s="927"/>
      <c r="CC139" s="927"/>
      <c r="CD139" s="927"/>
      <c r="CE139" s="927"/>
      <c r="CF139" s="927"/>
      <c r="CG139" s="927"/>
      <c r="CH139" s="927"/>
      <c r="CI139" s="927"/>
      <c r="CJ139" s="927"/>
      <c r="CK139" s="927"/>
      <c r="CL139" s="928"/>
      <c r="CM139" s="928"/>
      <c r="CN139" s="928"/>
      <c r="CO139" s="928"/>
      <c r="CP139" s="928"/>
      <c r="CQ139" s="928"/>
      <c r="CR139" s="928"/>
      <c r="CS139" s="928"/>
      <c r="CT139" s="928"/>
      <c r="CU139" s="928"/>
      <c r="CV139" s="928"/>
      <c r="CW139" s="928"/>
      <c r="CX139" s="929"/>
      <c r="CY139" s="929"/>
      <c r="CZ139" s="929"/>
      <c r="DA139" s="929"/>
      <c r="DB139" s="929"/>
      <c r="DC139" s="929"/>
      <c r="DD139" s="929"/>
      <c r="DE139" s="929"/>
      <c r="DF139" s="929"/>
      <c r="DG139" s="929"/>
      <c r="DH139" s="929"/>
      <c r="DI139" s="929"/>
      <c r="DJ139" s="929"/>
      <c r="DK139" s="930"/>
      <c r="DL139" s="930"/>
      <c r="DM139" s="930"/>
      <c r="DN139" s="930"/>
      <c r="DO139" s="930"/>
      <c r="DP139" s="930"/>
      <c r="DQ139" s="930"/>
      <c r="DR139" s="930"/>
      <c r="DS139" s="930"/>
    </row>
    <row r="140" spans="1:123" s="1354" customFormat="1" x14ac:dyDescent="0.25">
      <c r="A140" s="887"/>
      <c r="B140" s="1399"/>
      <c r="C140" s="299"/>
      <c r="D140" s="1372"/>
      <c r="E140" s="1373"/>
      <c r="F140" s="1405">
        <v>10</v>
      </c>
      <c r="G140" s="1406"/>
      <c r="H140" s="1407" t="str">
        <f t="array" aca="1" ref="H140" ca="1">INDEX(joueurs,SMALL(IF(victoires=J140,ROW(INDIRECT("1:"&amp;ROWS(joueurs)))),COUNTIF(J$131:J140,J140)))</f>
        <v>Romain</v>
      </c>
      <c r="I140" s="1408"/>
      <c r="J140" s="1409">
        <f>LARGE(victoires,ROWS($1:10))</f>
        <v>4</v>
      </c>
      <c r="K140" s="1410">
        <f t="shared" ca="1" si="45"/>
        <v>0.14285714285714285</v>
      </c>
      <c r="L140" s="1411"/>
      <c r="M140" s="1370"/>
      <c r="N140" s="1440"/>
      <c r="O140" s="1440"/>
      <c r="P140" s="1380"/>
      <c r="Q140" s="1381"/>
      <c r="R140" s="1382"/>
      <c r="S140" s="1382"/>
      <c r="T140" s="1377"/>
      <c r="U140" s="257"/>
      <c r="V140" s="263"/>
      <c r="W140" s="263"/>
      <c r="X140" s="874"/>
      <c r="Y140" s="1378"/>
      <c r="Z140" s="1379"/>
      <c r="AA140" s="919"/>
      <c r="AB140" s="919"/>
      <c r="AC140" s="919"/>
      <c r="AD140" s="918"/>
      <c r="AE140" s="918"/>
      <c r="AF140" s="918"/>
      <c r="AG140" s="918"/>
      <c r="AH140" s="918"/>
      <c r="AI140" s="920"/>
      <c r="AJ140" s="921"/>
      <c r="AK140" s="921"/>
      <c r="AL140" s="922"/>
      <c r="AM140" s="922"/>
      <c r="AN140" s="922"/>
      <c r="AO140" s="922"/>
      <c r="AP140" s="922"/>
      <c r="AQ140" s="922"/>
      <c r="AR140" s="922"/>
      <c r="AS140" s="922"/>
      <c r="AT140" s="923"/>
      <c r="AU140" s="923"/>
      <c r="AV140" s="924"/>
      <c r="AW140" s="924"/>
      <c r="AX140" s="924"/>
      <c r="AY140" s="924"/>
      <c r="AZ140" s="924"/>
      <c r="BA140" s="924"/>
      <c r="BB140" s="924"/>
      <c r="BC140" s="924"/>
      <c r="BD140" s="925"/>
      <c r="BE140" s="925"/>
      <c r="BF140" s="925"/>
      <c r="BG140" s="925"/>
      <c r="BH140" s="925"/>
      <c r="BI140" s="925"/>
      <c r="BJ140" s="925"/>
      <c r="BK140" s="925"/>
      <c r="BL140" s="925"/>
      <c r="BM140" s="925"/>
      <c r="BN140" s="925"/>
      <c r="BO140" s="926"/>
      <c r="BP140" s="926"/>
      <c r="BQ140" s="926"/>
      <c r="BR140" s="926"/>
      <c r="BS140" s="926"/>
      <c r="BT140" s="926"/>
      <c r="BU140" s="926"/>
      <c r="BV140" s="926"/>
      <c r="BW140" s="926"/>
      <c r="BX140" s="926"/>
      <c r="BY140" s="927"/>
      <c r="BZ140" s="927"/>
      <c r="CA140" s="927"/>
      <c r="CB140" s="927"/>
      <c r="CC140" s="927"/>
      <c r="CD140" s="927"/>
      <c r="CE140" s="927"/>
      <c r="CF140" s="927"/>
      <c r="CG140" s="927"/>
      <c r="CH140" s="927"/>
      <c r="CI140" s="927"/>
      <c r="CJ140" s="927"/>
      <c r="CK140" s="927"/>
      <c r="CL140" s="928"/>
      <c r="CM140" s="928"/>
      <c r="CN140" s="928"/>
      <c r="CO140" s="928"/>
      <c r="CP140" s="928"/>
      <c r="CQ140" s="928"/>
      <c r="CR140" s="928"/>
      <c r="CS140" s="928"/>
      <c r="CT140" s="928"/>
      <c r="CU140" s="928"/>
      <c r="CV140" s="928"/>
      <c r="CW140" s="928"/>
      <c r="CX140" s="929"/>
      <c r="CY140" s="929"/>
      <c r="CZ140" s="929"/>
      <c r="DA140" s="929"/>
      <c r="DB140" s="929"/>
      <c r="DC140" s="929"/>
      <c r="DD140" s="929"/>
      <c r="DE140" s="929"/>
      <c r="DF140" s="929"/>
      <c r="DG140" s="929"/>
      <c r="DH140" s="929"/>
      <c r="DI140" s="929"/>
      <c r="DJ140" s="929"/>
      <c r="DK140" s="930"/>
      <c r="DL140" s="930"/>
      <c r="DM140" s="930"/>
      <c r="DN140" s="930"/>
      <c r="DO140" s="930"/>
      <c r="DP140" s="930"/>
      <c r="DQ140" s="930"/>
      <c r="DR140" s="930"/>
      <c r="DS140" s="930"/>
    </row>
    <row r="141" spans="1:123" s="1354" customFormat="1" x14ac:dyDescent="0.25">
      <c r="A141" s="887"/>
      <c r="B141" s="1399"/>
      <c r="C141" s="299"/>
      <c r="D141" s="1372"/>
      <c r="E141" s="1373"/>
      <c r="F141" s="1400"/>
      <c r="G141" s="1395"/>
      <c r="H141" s="1395"/>
      <c r="I141" s="1401"/>
      <c r="J141" s="1402"/>
      <c r="K141" s="1402"/>
      <c r="L141" s="1413"/>
      <c r="M141" s="1370"/>
      <c r="N141" s="1440"/>
      <c r="O141" s="1440"/>
      <c r="P141" s="1395"/>
      <c r="Q141" s="1395"/>
      <c r="R141" s="1396"/>
      <c r="S141" s="1396"/>
      <c r="T141" s="1397"/>
      <c r="U141" s="1397"/>
      <c r="V141" s="1398"/>
      <c r="W141" s="1398"/>
      <c r="X141" s="1378"/>
      <c r="Y141" s="1378"/>
      <c r="Z141" s="1379"/>
      <c r="AA141" s="919"/>
      <c r="AB141" s="919"/>
      <c r="AC141" s="919"/>
      <c r="AD141" s="918"/>
      <c r="AE141" s="918"/>
      <c r="AF141" s="918"/>
      <c r="AG141" s="918"/>
      <c r="AH141" s="918"/>
      <c r="AI141" s="920"/>
      <c r="AJ141" s="921"/>
      <c r="AK141" s="921"/>
      <c r="AL141" s="922"/>
      <c r="AM141" s="922"/>
      <c r="AN141" s="922"/>
      <c r="AO141" s="922"/>
      <c r="AP141" s="922"/>
      <c r="AQ141" s="922"/>
      <c r="AR141" s="922"/>
      <c r="AS141" s="922"/>
      <c r="AT141" s="923"/>
      <c r="AU141" s="923"/>
      <c r="AV141" s="924"/>
      <c r="AW141" s="924"/>
      <c r="AX141" s="924"/>
      <c r="AY141" s="924"/>
      <c r="AZ141" s="924"/>
      <c r="BA141" s="924"/>
      <c r="BB141" s="924"/>
      <c r="BC141" s="924"/>
      <c r="BD141" s="925"/>
      <c r="BE141" s="925"/>
      <c r="BF141" s="925"/>
      <c r="BG141" s="925"/>
      <c r="BH141" s="925"/>
      <c r="BI141" s="925"/>
      <c r="BJ141" s="925"/>
      <c r="BK141" s="925"/>
      <c r="BL141" s="925"/>
      <c r="BM141" s="925"/>
      <c r="BN141" s="925"/>
      <c r="BO141" s="926"/>
      <c r="BP141" s="926"/>
      <c r="BQ141" s="926"/>
      <c r="BR141" s="926"/>
      <c r="BS141" s="926"/>
      <c r="BT141" s="926"/>
      <c r="BU141" s="926"/>
      <c r="BV141" s="926"/>
      <c r="BW141" s="926"/>
      <c r="BX141" s="926"/>
      <c r="BY141" s="927"/>
      <c r="BZ141" s="927"/>
      <c r="CA141" s="927"/>
      <c r="CB141" s="927"/>
      <c r="CC141" s="927"/>
      <c r="CD141" s="927"/>
      <c r="CE141" s="927"/>
      <c r="CF141" s="927"/>
      <c r="CG141" s="927"/>
      <c r="CH141" s="927"/>
      <c r="CI141" s="927"/>
      <c r="CJ141" s="927"/>
      <c r="CK141" s="927"/>
      <c r="CL141" s="928"/>
      <c r="CM141" s="928"/>
      <c r="CN141" s="928"/>
      <c r="CO141" s="928"/>
      <c r="CP141" s="928"/>
      <c r="CQ141" s="928"/>
      <c r="CR141" s="928"/>
      <c r="CS141" s="928"/>
      <c r="CT141" s="928"/>
      <c r="CU141" s="928"/>
      <c r="CV141" s="928"/>
      <c r="CW141" s="928"/>
      <c r="CX141" s="929"/>
      <c r="CY141" s="929"/>
      <c r="CZ141" s="929"/>
      <c r="DA141" s="929"/>
      <c r="DB141" s="929"/>
      <c r="DC141" s="929"/>
      <c r="DD141" s="929"/>
      <c r="DE141" s="929"/>
      <c r="DF141" s="929"/>
      <c r="DG141" s="929"/>
      <c r="DH141" s="929"/>
      <c r="DI141" s="929"/>
      <c r="DJ141" s="929"/>
      <c r="DK141" s="930"/>
      <c r="DL141" s="930"/>
      <c r="DM141" s="930"/>
      <c r="DN141" s="930"/>
      <c r="DO141" s="930"/>
      <c r="DP141" s="930"/>
      <c r="DQ141" s="930"/>
      <c r="DR141" s="930"/>
      <c r="DS141" s="930"/>
    </row>
    <row r="142" spans="1:123" s="1354" customFormat="1" x14ac:dyDescent="0.25">
      <c r="A142" s="887"/>
      <c r="B142" s="1399"/>
      <c r="C142" s="299"/>
      <c r="D142" s="1372"/>
      <c r="E142" s="1373"/>
      <c r="F142" s="1414" t="s">
        <v>308</v>
      </c>
      <c r="G142" s="1414"/>
      <c r="H142" s="1414"/>
      <c r="I142" s="1414"/>
      <c r="J142" s="1414"/>
      <c r="K142" s="1415"/>
      <c r="L142" s="1416"/>
      <c r="M142" s="1370"/>
      <c r="N142" s="1440"/>
      <c r="O142" s="1440"/>
      <c r="P142" s="1395"/>
      <c r="Q142" s="1395"/>
      <c r="R142" s="1396"/>
      <c r="S142" s="1396"/>
      <c r="T142" s="1397"/>
      <c r="U142" s="1397"/>
      <c r="V142" s="1398"/>
      <c r="W142" s="1398"/>
      <c r="X142" s="1378"/>
      <c r="Y142" s="1378"/>
      <c r="Z142" s="1379"/>
      <c r="AA142" s="919"/>
      <c r="AB142" s="919"/>
      <c r="AC142" s="919"/>
      <c r="AD142" s="918"/>
      <c r="AE142" s="918"/>
      <c r="AF142" s="918"/>
      <c r="AG142" s="918"/>
      <c r="AH142" s="918"/>
      <c r="AI142" s="920"/>
      <c r="AJ142" s="921"/>
      <c r="AK142" s="921"/>
      <c r="AL142" s="922"/>
      <c r="AM142" s="922"/>
      <c r="AN142" s="922"/>
      <c r="AO142" s="922"/>
      <c r="AP142" s="922"/>
      <c r="AQ142" s="922"/>
      <c r="AR142" s="922"/>
      <c r="AS142" s="922"/>
      <c r="AT142" s="923"/>
      <c r="AU142" s="923"/>
      <c r="AV142" s="924"/>
      <c r="AW142" s="924"/>
      <c r="AX142" s="924"/>
      <c r="AY142" s="924"/>
      <c r="AZ142" s="924"/>
      <c r="BA142" s="924"/>
      <c r="BB142" s="924"/>
      <c r="BC142" s="924"/>
      <c r="BD142" s="925"/>
      <c r="BE142" s="925"/>
      <c r="BF142" s="925"/>
      <c r="BG142" s="925"/>
      <c r="BH142" s="925"/>
      <c r="BI142" s="925"/>
      <c r="BJ142" s="925"/>
      <c r="BK142" s="925"/>
      <c r="BL142" s="925"/>
      <c r="BM142" s="925"/>
      <c r="BN142" s="925"/>
      <c r="BO142" s="926"/>
      <c r="BP142" s="926"/>
      <c r="BQ142" s="926"/>
      <c r="BR142" s="926"/>
      <c r="BS142" s="926"/>
      <c r="BT142" s="926"/>
      <c r="BU142" s="926"/>
      <c r="BV142" s="926"/>
      <c r="BW142" s="926"/>
      <c r="BX142" s="926"/>
      <c r="BY142" s="927"/>
      <c r="BZ142" s="927"/>
      <c r="CA142" s="927"/>
      <c r="CB142" s="927"/>
      <c r="CC142" s="927"/>
      <c r="CD142" s="927"/>
      <c r="CE142" s="927"/>
      <c r="CF142" s="927"/>
      <c r="CG142" s="927"/>
      <c r="CH142" s="927"/>
      <c r="CI142" s="927"/>
      <c r="CJ142" s="927"/>
      <c r="CK142" s="927"/>
      <c r="CL142" s="928"/>
      <c r="CM142" s="928"/>
      <c r="CN142" s="928"/>
      <c r="CO142" s="928"/>
      <c r="CP142" s="928"/>
      <c r="CQ142" s="928"/>
      <c r="CR142" s="928"/>
      <c r="CS142" s="928"/>
      <c r="CT142" s="928"/>
      <c r="CU142" s="928"/>
      <c r="CV142" s="928"/>
      <c r="CW142" s="928"/>
      <c r="CX142" s="929"/>
      <c r="CY142" s="929"/>
      <c r="CZ142" s="929"/>
      <c r="DA142" s="929"/>
      <c r="DB142" s="929"/>
      <c r="DC142" s="929"/>
      <c r="DD142" s="929"/>
      <c r="DE142" s="929"/>
      <c r="DF142" s="929"/>
      <c r="DG142" s="929"/>
      <c r="DH142" s="929"/>
      <c r="DI142" s="929"/>
      <c r="DJ142" s="929"/>
      <c r="DK142" s="930"/>
      <c r="DL142" s="930"/>
      <c r="DM142" s="930"/>
      <c r="DN142" s="930"/>
      <c r="DO142" s="930"/>
      <c r="DP142" s="930"/>
      <c r="DQ142" s="930"/>
      <c r="DR142" s="930"/>
      <c r="DS142" s="930"/>
    </row>
    <row r="143" spans="1:123" s="1354" customFormat="1" x14ac:dyDescent="0.25">
      <c r="A143" s="887"/>
      <c r="B143" s="1389"/>
      <c r="C143" s="917"/>
      <c r="D143" s="1372"/>
      <c r="E143" s="1373"/>
      <c r="F143" s="1417">
        <v>1</v>
      </c>
      <c r="G143" s="1418"/>
      <c r="H143" s="1419" t="str">
        <f t="array" aca="1" ref="H143" ca="1">INDEX(joueurs,SMALL(IF(podiums=J143,ROW(INDIRECT("1:"&amp;ROWS(joueurs)))),COUNTIF(J$143:J143,J143)))</f>
        <v>Dams</v>
      </c>
      <c r="I143" s="1420"/>
      <c r="J143" s="1421">
        <f>LARGE(podiums,ROWS($1:1))</f>
        <v>28</v>
      </c>
      <c r="K143" s="1422">
        <f t="shared" ref="K143:K152" ca="1" si="46">INDEX($B$7:$Q$100,MATCH(H143,$B$7:$B$100,0),16)</f>
        <v>0.29166666666666669</v>
      </c>
      <c r="L143" s="1419"/>
      <c r="M143" s="1370"/>
      <c r="N143" s="1440"/>
      <c r="O143" s="1440"/>
      <c r="P143" s="1380"/>
      <c r="Q143" s="1381"/>
      <c r="R143" s="1382"/>
      <c r="S143" s="1382"/>
      <c r="T143" s="1377"/>
      <c r="U143" s="257"/>
      <c r="V143" s="263"/>
      <c r="W143" s="263"/>
      <c r="X143" s="874"/>
      <c r="Y143" s="1378"/>
      <c r="Z143" s="1379"/>
      <c r="AA143" s="919"/>
      <c r="AB143" s="919"/>
      <c r="AC143" s="919"/>
      <c r="AD143" s="918"/>
      <c r="AE143" s="918"/>
      <c r="AF143" s="918"/>
      <c r="AG143" s="918"/>
      <c r="AH143" s="918"/>
      <c r="AI143" s="920"/>
      <c r="AJ143" s="921"/>
      <c r="AK143" s="921"/>
      <c r="AL143" s="922"/>
      <c r="AM143" s="922"/>
      <c r="AN143" s="922"/>
      <c r="AO143" s="922"/>
      <c r="AP143" s="922"/>
      <c r="AQ143" s="922"/>
      <c r="AR143" s="922"/>
      <c r="AS143" s="922"/>
      <c r="AT143" s="923"/>
      <c r="AU143" s="923"/>
      <c r="AV143" s="924"/>
      <c r="AW143" s="924"/>
      <c r="AX143" s="924"/>
      <c r="AY143" s="924"/>
      <c r="AZ143" s="924"/>
      <c r="BA143" s="924"/>
      <c r="BB143" s="924"/>
      <c r="BC143" s="924"/>
      <c r="BD143" s="925"/>
      <c r="BE143" s="925"/>
      <c r="BF143" s="925"/>
      <c r="BG143" s="925"/>
      <c r="BH143" s="925"/>
      <c r="BI143" s="925"/>
      <c r="BJ143" s="925"/>
      <c r="BK143" s="925"/>
      <c r="BL143" s="925"/>
      <c r="BM143" s="925"/>
      <c r="BN143" s="925"/>
      <c r="BO143" s="926"/>
      <c r="BP143" s="926"/>
      <c r="BQ143" s="926"/>
      <c r="BR143" s="926"/>
      <c r="BS143" s="926"/>
      <c r="BT143" s="926"/>
      <c r="BU143" s="926"/>
      <c r="BV143" s="926"/>
      <c r="BW143" s="926"/>
      <c r="BX143" s="926"/>
      <c r="BY143" s="927"/>
      <c r="BZ143" s="927"/>
      <c r="CA143" s="927"/>
      <c r="CB143" s="927"/>
      <c r="CC143" s="927"/>
      <c r="CD143" s="927"/>
      <c r="CE143" s="927"/>
      <c r="CF143" s="927"/>
      <c r="CG143" s="927"/>
      <c r="CH143" s="927"/>
      <c r="CI143" s="927"/>
      <c r="CJ143" s="927"/>
      <c r="CK143" s="927"/>
      <c r="CL143" s="928"/>
      <c r="CM143" s="928"/>
      <c r="CN143" s="928"/>
      <c r="CO143" s="928"/>
      <c r="CP143" s="928"/>
      <c r="CQ143" s="928"/>
      <c r="CR143" s="928"/>
      <c r="CS143" s="928"/>
      <c r="CT143" s="928"/>
      <c r="CU143" s="928"/>
      <c r="CV143" s="928"/>
      <c r="CW143" s="928"/>
      <c r="CX143" s="929"/>
      <c r="CY143" s="929"/>
      <c r="CZ143" s="929"/>
      <c r="DA143" s="929"/>
      <c r="DB143" s="929"/>
      <c r="DC143" s="929"/>
      <c r="DD143" s="929"/>
      <c r="DE143" s="929"/>
      <c r="DF143" s="929"/>
      <c r="DG143" s="929"/>
      <c r="DH143" s="929"/>
      <c r="DI143" s="929"/>
      <c r="DJ143" s="929"/>
      <c r="DK143" s="930"/>
      <c r="DL143" s="930"/>
      <c r="DM143" s="930"/>
      <c r="DN143" s="930"/>
      <c r="DO143" s="930"/>
      <c r="DP143" s="930"/>
      <c r="DQ143" s="930"/>
      <c r="DR143" s="930"/>
      <c r="DS143" s="930"/>
    </row>
    <row r="144" spans="1:123" s="1354" customFormat="1" x14ac:dyDescent="0.25">
      <c r="A144" s="887"/>
      <c r="B144" s="1399"/>
      <c r="C144" s="299"/>
      <c r="D144" s="1372"/>
      <c r="E144" s="1373"/>
      <c r="F144" s="1417">
        <v>2</v>
      </c>
      <c r="G144" s="1418"/>
      <c r="H144" s="1419" t="str">
        <f t="array" aca="1" ref="H144" ca="1">INDEX(joueurs,SMALL(IF(podiums=J144,ROW(INDIRECT("1:"&amp;ROWS(joueurs)))),COUNTIF(J$143:J144,J144)))</f>
        <v>Fred</v>
      </c>
      <c r="I144" s="1420"/>
      <c r="J144" s="1421">
        <f>LARGE(podiums,ROWS($1:2))</f>
        <v>25</v>
      </c>
      <c r="K144" s="1422">
        <f t="shared" ca="1" si="46"/>
        <v>0.34246575342465752</v>
      </c>
      <c r="L144" s="1419"/>
      <c r="M144" s="1370"/>
      <c r="N144" s="1440"/>
      <c r="O144" s="1440"/>
      <c r="P144" s="1380"/>
      <c r="Q144" s="1381"/>
      <c r="R144" s="1382"/>
      <c r="S144" s="1382"/>
      <c r="T144" s="1377"/>
      <c r="U144" s="257"/>
      <c r="V144" s="263"/>
      <c r="W144" s="263"/>
      <c r="X144" s="874"/>
      <c r="Y144" s="1378"/>
      <c r="Z144" s="1379"/>
      <c r="AA144" s="919"/>
      <c r="AB144" s="919"/>
      <c r="AC144" s="919"/>
      <c r="AD144" s="918"/>
      <c r="AE144" s="918"/>
      <c r="AF144" s="918"/>
      <c r="AG144" s="918"/>
      <c r="AH144" s="918"/>
      <c r="AI144" s="920"/>
      <c r="AJ144" s="921"/>
      <c r="AK144" s="921"/>
      <c r="AL144" s="922"/>
      <c r="AM144" s="922"/>
      <c r="AN144" s="922"/>
      <c r="AO144" s="922"/>
      <c r="AP144" s="922"/>
      <c r="AQ144" s="922"/>
      <c r="AR144" s="922"/>
      <c r="AS144" s="922"/>
      <c r="AT144" s="923"/>
      <c r="AU144" s="923"/>
      <c r="AV144" s="924"/>
      <c r="AW144" s="924"/>
      <c r="AX144" s="924"/>
      <c r="AY144" s="924"/>
      <c r="AZ144" s="924"/>
      <c r="BA144" s="924"/>
      <c r="BB144" s="924"/>
      <c r="BC144" s="924"/>
      <c r="BD144" s="925"/>
      <c r="BE144" s="925"/>
      <c r="BF144" s="925"/>
      <c r="BG144" s="925"/>
      <c r="BH144" s="925"/>
      <c r="BI144" s="925"/>
      <c r="BJ144" s="925"/>
      <c r="BK144" s="925"/>
      <c r="BL144" s="925"/>
      <c r="BM144" s="925"/>
      <c r="BN144" s="925"/>
      <c r="BO144" s="926"/>
      <c r="BP144" s="926"/>
      <c r="BQ144" s="926"/>
      <c r="BR144" s="926"/>
      <c r="BS144" s="926"/>
      <c r="BT144" s="926"/>
      <c r="BU144" s="926"/>
      <c r="BV144" s="926"/>
      <c r="BW144" s="926"/>
      <c r="BX144" s="926"/>
      <c r="BY144" s="927"/>
      <c r="BZ144" s="927"/>
      <c r="CA144" s="927"/>
      <c r="CB144" s="927"/>
      <c r="CC144" s="927"/>
      <c r="CD144" s="927"/>
      <c r="CE144" s="927"/>
      <c r="CF144" s="927"/>
      <c r="CG144" s="927"/>
      <c r="CH144" s="927"/>
      <c r="CI144" s="927"/>
      <c r="CJ144" s="927"/>
      <c r="CK144" s="927"/>
      <c r="CL144" s="928"/>
      <c r="CM144" s="928"/>
      <c r="CN144" s="928"/>
      <c r="CO144" s="928"/>
      <c r="CP144" s="928"/>
      <c r="CQ144" s="928"/>
      <c r="CR144" s="928"/>
      <c r="CS144" s="928"/>
      <c r="CT144" s="928"/>
      <c r="CU144" s="928"/>
      <c r="CV144" s="928"/>
      <c r="CW144" s="928"/>
      <c r="CX144" s="929"/>
      <c r="CY144" s="929"/>
      <c r="CZ144" s="929"/>
      <c r="DA144" s="929"/>
      <c r="DB144" s="929"/>
      <c r="DC144" s="929"/>
      <c r="DD144" s="929"/>
      <c r="DE144" s="929"/>
      <c r="DF144" s="929"/>
      <c r="DG144" s="929"/>
      <c r="DH144" s="929"/>
      <c r="DI144" s="929"/>
      <c r="DJ144" s="929"/>
      <c r="DK144" s="930"/>
      <c r="DL144" s="930"/>
      <c r="DM144" s="930"/>
      <c r="DN144" s="930"/>
      <c r="DO144" s="930"/>
      <c r="DP144" s="930"/>
      <c r="DQ144" s="930"/>
      <c r="DR144" s="930"/>
      <c r="DS144" s="930"/>
    </row>
    <row r="145" spans="1:123" s="1354" customFormat="1" x14ac:dyDescent="0.25">
      <c r="A145" s="887"/>
      <c r="B145" s="1399"/>
      <c r="C145" s="299"/>
      <c r="D145" s="1372"/>
      <c r="E145" s="1373"/>
      <c r="F145" s="1417">
        <v>3</v>
      </c>
      <c r="G145" s="1418"/>
      <c r="H145" s="1419" t="str">
        <f t="array" aca="1" ref="H145" ca="1">INDEX(joueurs,SMALL(IF(podiums=J145,ROW(INDIRECT("1:"&amp;ROWS(joueurs)))),COUNTIF(J$143:J145,J145)))</f>
        <v>Rob</v>
      </c>
      <c r="I145" s="1420"/>
      <c r="J145" s="1421">
        <f>LARGE(podiums,ROWS($1:3))</f>
        <v>24</v>
      </c>
      <c r="K145" s="1422">
        <f t="shared" ca="1" si="46"/>
        <v>0.31578947368421051</v>
      </c>
      <c r="L145" s="1419"/>
      <c r="M145" s="1370"/>
      <c r="N145" s="1440"/>
      <c r="O145" s="1440"/>
      <c r="P145" s="1380"/>
      <c r="Q145" s="1381"/>
      <c r="R145" s="1382"/>
      <c r="S145" s="1382"/>
      <c r="T145" s="1377"/>
      <c r="U145" s="257"/>
      <c r="V145" s="263"/>
      <c r="W145" s="263"/>
      <c r="X145" s="874"/>
      <c r="Y145" s="1378"/>
      <c r="Z145" s="1379"/>
      <c r="AA145" s="919"/>
      <c r="AB145" s="919"/>
      <c r="AC145" s="919"/>
      <c r="AD145" s="918"/>
      <c r="AE145" s="918"/>
      <c r="AF145" s="918"/>
      <c r="AG145" s="918"/>
      <c r="AH145" s="918"/>
      <c r="AI145" s="920"/>
      <c r="AJ145" s="921"/>
      <c r="AK145" s="921"/>
      <c r="AL145" s="922"/>
      <c r="AM145" s="922"/>
      <c r="AN145" s="922"/>
      <c r="AO145" s="922"/>
      <c r="AP145" s="922"/>
      <c r="AQ145" s="922"/>
      <c r="AR145" s="922"/>
      <c r="AS145" s="922"/>
      <c r="AT145" s="923"/>
      <c r="AU145" s="923"/>
      <c r="AV145" s="924"/>
      <c r="AW145" s="924"/>
      <c r="AX145" s="924"/>
      <c r="AY145" s="924"/>
      <c r="AZ145" s="924"/>
      <c r="BA145" s="924"/>
      <c r="BB145" s="924"/>
      <c r="BC145" s="924"/>
      <c r="BD145" s="925"/>
      <c r="BE145" s="925"/>
      <c r="BF145" s="925"/>
      <c r="BG145" s="925"/>
      <c r="BH145" s="925"/>
      <c r="BI145" s="925"/>
      <c r="BJ145" s="925"/>
      <c r="BK145" s="925"/>
      <c r="BL145" s="925"/>
      <c r="BM145" s="925"/>
      <c r="BN145" s="925"/>
      <c r="BO145" s="926"/>
      <c r="BP145" s="926"/>
      <c r="BQ145" s="926"/>
      <c r="BR145" s="926"/>
      <c r="BS145" s="926"/>
      <c r="BT145" s="926"/>
      <c r="BU145" s="926"/>
      <c r="BV145" s="926"/>
      <c r="BW145" s="926"/>
      <c r="BX145" s="926"/>
      <c r="BY145" s="927"/>
      <c r="BZ145" s="927"/>
      <c r="CA145" s="927"/>
      <c r="CB145" s="927"/>
      <c r="CC145" s="927"/>
      <c r="CD145" s="927"/>
      <c r="CE145" s="927"/>
      <c r="CF145" s="927"/>
      <c r="CG145" s="927"/>
      <c r="CH145" s="927"/>
      <c r="CI145" s="927"/>
      <c r="CJ145" s="927"/>
      <c r="CK145" s="927"/>
      <c r="CL145" s="928"/>
      <c r="CM145" s="928"/>
      <c r="CN145" s="928"/>
      <c r="CO145" s="928"/>
      <c r="CP145" s="928"/>
      <c r="CQ145" s="928"/>
      <c r="CR145" s="928"/>
      <c r="CS145" s="928"/>
      <c r="CT145" s="928"/>
      <c r="CU145" s="928"/>
      <c r="CV145" s="928"/>
      <c r="CW145" s="928"/>
      <c r="CX145" s="929"/>
      <c r="CY145" s="929"/>
      <c r="CZ145" s="929"/>
      <c r="DA145" s="929"/>
      <c r="DB145" s="929"/>
      <c r="DC145" s="929"/>
      <c r="DD145" s="929"/>
      <c r="DE145" s="929"/>
      <c r="DF145" s="929"/>
      <c r="DG145" s="929"/>
      <c r="DH145" s="929"/>
      <c r="DI145" s="929"/>
      <c r="DJ145" s="929"/>
      <c r="DK145" s="930"/>
      <c r="DL145" s="930"/>
      <c r="DM145" s="930"/>
      <c r="DN145" s="930"/>
      <c r="DO145" s="930"/>
      <c r="DP145" s="930"/>
      <c r="DQ145" s="930"/>
      <c r="DR145" s="930"/>
      <c r="DS145" s="930"/>
    </row>
    <row r="146" spans="1:123" s="1354" customFormat="1" x14ac:dyDescent="0.25">
      <c r="A146" s="887"/>
      <c r="B146" s="1399"/>
      <c r="C146" s="299"/>
      <c r="D146" s="1372"/>
      <c r="E146" s="1373"/>
      <c r="F146" s="1417">
        <v>4</v>
      </c>
      <c r="G146" s="1418"/>
      <c r="H146" s="1419" t="str">
        <f t="array" aca="1" ref="H146" ca="1">INDEX(joueurs,SMALL(IF(podiums=J146,ROW(INDIRECT("1:"&amp;ROWS(joueurs)))),COUNTIF(J$143:J146,J146)))</f>
        <v>Franck-David</v>
      </c>
      <c r="I146" s="1420"/>
      <c r="J146" s="1421">
        <f>LARGE(podiums,ROWS($1:4))</f>
        <v>23</v>
      </c>
      <c r="K146" s="1422">
        <f t="shared" ca="1" si="46"/>
        <v>0.38333333333333336</v>
      </c>
      <c r="L146" s="1419"/>
      <c r="M146" s="1370"/>
      <c r="N146" s="1440"/>
      <c r="O146" s="1440"/>
      <c r="P146" s="1380"/>
      <c r="Q146" s="1381"/>
      <c r="R146" s="1382"/>
      <c r="S146" s="1382"/>
      <c r="T146" s="1377"/>
      <c r="U146" s="257"/>
      <c r="V146" s="263"/>
      <c r="W146" s="263"/>
      <c r="X146" s="874"/>
      <c r="Y146" s="1378"/>
      <c r="Z146" s="1379"/>
      <c r="AA146" s="919"/>
      <c r="AB146" s="919"/>
      <c r="AC146" s="919"/>
      <c r="AD146" s="918"/>
      <c r="AE146" s="918"/>
      <c r="AF146" s="918"/>
      <c r="AG146" s="918"/>
      <c r="AH146" s="918"/>
      <c r="AI146" s="920"/>
      <c r="AJ146" s="921"/>
      <c r="AK146" s="921"/>
      <c r="AL146" s="922"/>
      <c r="AM146" s="922"/>
      <c r="AN146" s="922"/>
      <c r="AO146" s="922"/>
      <c r="AP146" s="922"/>
      <c r="AQ146" s="922"/>
      <c r="AR146" s="922"/>
      <c r="AS146" s="922"/>
      <c r="AT146" s="923"/>
      <c r="AU146" s="923"/>
      <c r="AV146" s="924"/>
      <c r="AW146" s="924"/>
      <c r="AX146" s="924"/>
      <c r="AY146" s="924"/>
      <c r="AZ146" s="924"/>
      <c r="BA146" s="924"/>
      <c r="BB146" s="924"/>
      <c r="BC146" s="924"/>
      <c r="BD146" s="925"/>
      <c r="BE146" s="925"/>
      <c r="BF146" s="925"/>
      <c r="BG146" s="925"/>
      <c r="BH146" s="925"/>
      <c r="BI146" s="925"/>
      <c r="BJ146" s="925"/>
      <c r="BK146" s="925"/>
      <c r="BL146" s="925"/>
      <c r="BM146" s="925"/>
      <c r="BN146" s="925"/>
      <c r="BO146" s="926"/>
      <c r="BP146" s="926"/>
      <c r="BQ146" s="926"/>
      <c r="BR146" s="926"/>
      <c r="BS146" s="926"/>
      <c r="BT146" s="926"/>
      <c r="BU146" s="926"/>
      <c r="BV146" s="926"/>
      <c r="BW146" s="926"/>
      <c r="BX146" s="926"/>
      <c r="BY146" s="927"/>
      <c r="BZ146" s="927"/>
      <c r="CA146" s="927"/>
      <c r="CB146" s="927"/>
      <c r="CC146" s="927"/>
      <c r="CD146" s="927"/>
      <c r="CE146" s="927"/>
      <c r="CF146" s="927"/>
      <c r="CG146" s="927"/>
      <c r="CH146" s="927"/>
      <c r="CI146" s="927"/>
      <c r="CJ146" s="927"/>
      <c r="CK146" s="927"/>
      <c r="CL146" s="928"/>
      <c r="CM146" s="928"/>
      <c r="CN146" s="928"/>
      <c r="CO146" s="928"/>
      <c r="CP146" s="928"/>
      <c r="CQ146" s="928"/>
      <c r="CR146" s="928"/>
      <c r="CS146" s="928"/>
      <c r="CT146" s="928"/>
      <c r="CU146" s="928"/>
      <c r="CV146" s="928"/>
      <c r="CW146" s="928"/>
      <c r="CX146" s="929"/>
      <c r="CY146" s="929"/>
      <c r="CZ146" s="929"/>
      <c r="DA146" s="929"/>
      <c r="DB146" s="929"/>
      <c r="DC146" s="929"/>
      <c r="DD146" s="929"/>
      <c r="DE146" s="929"/>
      <c r="DF146" s="929"/>
      <c r="DG146" s="929"/>
      <c r="DH146" s="929"/>
      <c r="DI146" s="929"/>
      <c r="DJ146" s="929"/>
      <c r="DK146" s="930"/>
      <c r="DL146" s="930"/>
      <c r="DM146" s="930"/>
      <c r="DN146" s="930"/>
      <c r="DO146" s="930"/>
      <c r="DP146" s="930"/>
      <c r="DQ146" s="930"/>
      <c r="DR146" s="930"/>
      <c r="DS146" s="930"/>
    </row>
    <row r="147" spans="1:123" s="1354" customFormat="1" x14ac:dyDescent="0.25">
      <c r="A147" s="887"/>
      <c r="B147" s="1399"/>
      <c r="C147" s="299"/>
      <c r="D147" s="1372"/>
      <c r="E147" s="1373"/>
      <c r="F147" s="1417">
        <v>5</v>
      </c>
      <c r="G147" s="1418"/>
      <c r="H147" s="1419" t="str">
        <f t="array" aca="1" ref="H147" ca="1">INDEX(joueurs,SMALL(IF(podiums=J147,ROW(INDIRECT("1:"&amp;ROWS(joueurs)))),COUNTIF(J$143:J147,J147)))</f>
        <v>Pilou</v>
      </c>
      <c r="I147" s="1420"/>
      <c r="J147" s="1421">
        <f>LARGE(podiums,ROWS($1:5))</f>
        <v>16</v>
      </c>
      <c r="K147" s="1422">
        <f t="shared" ca="1" si="46"/>
        <v>0.34042553191489361</v>
      </c>
      <c r="L147" s="1419"/>
      <c r="M147" s="1370"/>
      <c r="N147" s="1440"/>
      <c r="O147" s="1440"/>
      <c r="P147" s="1380"/>
      <c r="Q147" s="1381"/>
      <c r="R147" s="1382"/>
      <c r="S147" s="1382"/>
      <c r="T147" s="1377"/>
      <c r="U147" s="257"/>
      <c r="V147" s="263"/>
      <c r="W147" s="263"/>
      <c r="X147" s="874"/>
      <c r="Y147" s="1378"/>
      <c r="Z147" s="1379"/>
      <c r="AA147" s="919"/>
      <c r="AB147" s="919"/>
      <c r="AC147" s="919"/>
      <c r="AD147" s="918"/>
      <c r="AE147" s="918"/>
      <c r="AF147" s="918"/>
      <c r="AG147" s="918"/>
      <c r="AH147" s="918"/>
      <c r="AI147" s="920"/>
      <c r="AJ147" s="921"/>
      <c r="AK147" s="921"/>
      <c r="AL147" s="922"/>
      <c r="AM147" s="922"/>
      <c r="AN147" s="922"/>
      <c r="AO147" s="922"/>
      <c r="AP147" s="922"/>
      <c r="AQ147" s="922"/>
      <c r="AR147" s="922"/>
      <c r="AS147" s="922"/>
      <c r="AT147" s="923"/>
      <c r="AU147" s="923"/>
      <c r="AV147" s="924"/>
      <c r="AW147" s="924"/>
      <c r="AX147" s="924"/>
      <c r="AY147" s="924"/>
      <c r="AZ147" s="924"/>
      <c r="BA147" s="924"/>
      <c r="BB147" s="924"/>
      <c r="BC147" s="924"/>
      <c r="BD147" s="925"/>
      <c r="BE147" s="925"/>
      <c r="BF147" s="925"/>
      <c r="BG147" s="925"/>
      <c r="BH147" s="925"/>
      <c r="BI147" s="925"/>
      <c r="BJ147" s="925"/>
      <c r="BK147" s="925"/>
      <c r="BL147" s="925"/>
      <c r="BM147" s="925"/>
      <c r="BN147" s="925"/>
      <c r="BO147" s="926"/>
      <c r="BP147" s="926"/>
      <c r="BQ147" s="926"/>
      <c r="BR147" s="926"/>
      <c r="BS147" s="926"/>
      <c r="BT147" s="926"/>
      <c r="BU147" s="926"/>
      <c r="BV147" s="926"/>
      <c r="BW147" s="926"/>
      <c r="BX147" s="926"/>
      <c r="BY147" s="927"/>
      <c r="BZ147" s="927"/>
      <c r="CA147" s="927"/>
      <c r="CB147" s="927"/>
      <c r="CC147" s="927"/>
      <c r="CD147" s="927"/>
      <c r="CE147" s="927"/>
      <c r="CF147" s="927"/>
      <c r="CG147" s="927"/>
      <c r="CH147" s="927"/>
      <c r="CI147" s="927"/>
      <c r="CJ147" s="927"/>
      <c r="CK147" s="927"/>
      <c r="CL147" s="928"/>
      <c r="CM147" s="928"/>
      <c r="CN147" s="928"/>
      <c r="CO147" s="928"/>
      <c r="CP147" s="928"/>
      <c r="CQ147" s="928"/>
      <c r="CR147" s="928"/>
      <c r="CS147" s="928"/>
      <c r="CT147" s="928"/>
      <c r="CU147" s="928"/>
      <c r="CV147" s="928"/>
      <c r="CW147" s="928"/>
      <c r="CX147" s="929"/>
      <c r="CY147" s="929"/>
      <c r="CZ147" s="929"/>
      <c r="DA147" s="929"/>
      <c r="DB147" s="929"/>
      <c r="DC147" s="929"/>
      <c r="DD147" s="929"/>
      <c r="DE147" s="929"/>
      <c r="DF147" s="929"/>
      <c r="DG147" s="929"/>
      <c r="DH147" s="929"/>
      <c r="DI147" s="929"/>
      <c r="DJ147" s="929"/>
      <c r="DK147" s="930"/>
      <c r="DL147" s="930"/>
      <c r="DM147" s="930"/>
      <c r="DN147" s="930"/>
      <c r="DO147" s="930"/>
      <c r="DP147" s="930"/>
      <c r="DQ147" s="930"/>
      <c r="DR147" s="930"/>
      <c r="DS147" s="930"/>
    </row>
    <row r="148" spans="1:123" s="1354" customFormat="1" x14ac:dyDescent="0.25">
      <c r="A148" s="887"/>
      <c r="B148" s="1399"/>
      <c r="C148" s="299"/>
      <c r="D148" s="1372"/>
      <c r="E148" s="1373"/>
      <c r="F148" s="1417">
        <v>6</v>
      </c>
      <c r="G148" s="1418"/>
      <c r="H148" s="1419" t="str">
        <f t="array" aca="1" ref="H148" ca="1">INDEX(joueurs,SMALL(IF(podiums=J148,ROW(INDIRECT("1:"&amp;ROWS(joueurs)))),COUNTIF(J$143:J148,J148)))</f>
        <v>Cyrille</v>
      </c>
      <c r="I148" s="1420"/>
      <c r="J148" s="1421">
        <f>LARGE(podiums,ROWS($1:6))</f>
        <v>14</v>
      </c>
      <c r="K148" s="1422">
        <f t="shared" ca="1" si="46"/>
        <v>0.22950819672131148</v>
      </c>
      <c r="L148" s="1419"/>
      <c r="M148" s="1370"/>
      <c r="N148" s="1440"/>
      <c r="O148" s="1440"/>
      <c r="P148" s="1380"/>
      <c r="Q148" s="1381"/>
      <c r="R148" s="1382"/>
      <c r="S148" s="1382"/>
      <c r="T148" s="1377"/>
      <c r="U148" s="257"/>
      <c r="V148" s="263"/>
      <c r="W148" s="263"/>
      <c r="X148" s="874"/>
      <c r="Y148" s="1378"/>
      <c r="Z148" s="1379"/>
      <c r="AA148" s="919"/>
      <c r="AB148" s="919"/>
      <c r="AC148" s="919"/>
      <c r="AD148" s="918"/>
      <c r="AE148" s="918"/>
      <c r="AF148" s="918"/>
      <c r="AG148" s="918"/>
      <c r="AH148" s="918"/>
      <c r="AI148" s="920"/>
      <c r="AJ148" s="921"/>
      <c r="AK148" s="921"/>
      <c r="AL148" s="922"/>
      <c r="AM148" s="922"/>
      <c r="AN148" s="922"/>
      <c r="AO148" s="922"/>
      <c r="AP148" s="922"/>
      <c r="AQ148" s="922"/>
      <c r="AR148" s="922"/>
      <c r="AS148" s="922"/>
      <c r="AT148" s="923"/>
      <c r="AU148" s="923"/>
      <c r="AV148" s="924"/>
      <c r="AW148" s="924"/>
      <c r="AX148" s="924"/>
      <c r="AY148" s="924"/>
      <c r="AZ148" s="924"/>
      <c r="BA148" s="924"/>
      <c r="BB148" s="924"/>
      <c r="BC148" s="924"/>
      <c r="BD148" s="925"/>
      <c r="BE148" s="925"/>
      <c r="BF148" s="925"/>
      <c r="BG148" s="925"/>
      <c r="BH148" s="925"/>
      <c r="BI148" s="925"/>
      <c r="BJ148" s="925"/>
      <c r="BK148" s="925"/>
      <c r="BL148" s="925"/>
      <c r="BM148" s="925"/>
      <c r="BN148" s="925"/>
      <c r="BO148" s="926"/>
      <c r="BP148" s="926"/>
      <c r="BQ148" s="926"/>
      <c r="BR148" s="926"/>
      <c r="BS148" s="926"/>
      <c r="BT148" s="926"/>
      <c r="BU148" s="926"/>
      <c r="BV148" s="926"/>
      <c r="BW148" s="926"/>
      <c r="BX148" s="926"/>
      <c r="BY148" s="927"/>
      <c r="BZ148" s="927"/>
      <c r="CA148" s="927"/>
      <c r="CB148" s="927"/>
      <c r="CC148" s="927"/>
      <c r="CD148" s="927"/>
      <c r="CE148" s="927"/>
      <c r="CF148" s="927"/>
      <c r="CG148" s="927"/>
      <c r="CH148" s="927"/>
      <c r="CI148" s="927"/>
      <c r="CJ148" s="927"/>
      <c r="CK148" s="927"/>
      <c r="CL148" s="928"/>
      <c r="CM148" s="928"/>
      <c r="CN148" s="928"/>
      <c r="CO148" s="928"/>
      <c r="CP148" s="928"/>
      <c r="CQ148" s="928"/>
      <c r="CR148" s="928"/>
      <c r="CS148" s="928"/>
      <c r="CT148" s="928"/>
      <c r="CU148" s="928"/>
      <c r="CV148" s="928"/>
      <c r="CW148" s="928"/>
      <c r="CX148" s="929"/>
      <c r="CY148" s="929"/>
      <c r="CZ148" s="929"/>
      <c r="DA148" s="929"/>
      <c r="DB148" s="929"/>
      <c r="DC148" s="929"/>
      <c r="DD148" s="929"/>
      <c r="DE148" s="929"/>
      <c r="DF148" s="929"/>
      <c r="DG148" s="929"/>
      <c r="DH148" s="929"/>
      <c r="DI148" s="929"/>
      <c r="DJ148" s="929"/>
      <c r="DK148" s="930"/>
      <c r="DL148" s="930"/>
      <c r="DM148" s="930"/>
      <c r="DN148" s="930"/>
      <c r="DO148" s="930"/>
      <c r="DP148" s="930"/>
      <c r="DQ148" s="930"/>
      <c r="DR148" s="930"/>
      <c r="DS148" s="930"/>
    </row>
    <row r="149" spans="1:123" s="1354" customFormat="1" x14ac:dyDescent="0.25">
      <c r="A149" s="887"/>
      <c r="B149" s="1399"/>
      <c r="C149" s="299"/>
      <c r="D149" s="1372"/>
      <c r="E149" s="1373"/>
      <c r="F149" s="1417">
        <v>7</v>
      </c>
      <c r="G149" s="1418"/>
      <c r="H149" s="1419" t="str">
        <f t="array" aca="1" ref="H149" ca="1">INDEX(joueurs,SMALL(IF(podiums=J149,ROW(INDIRECT("1:"&amp;ROWS(joueurs)))),COUNTIF(J$143:J149,J149)))</f>
        <v>Franck</v>
      </c>
      <c r="I149" s="1420"/>
      <c r="J149" s="1421">
        <f>LARGE(podiums,ROWS($1:7))</f>
        <v>13</v>
      </c>
      <c r="K149" s="1422">
        <f t="shared" ca="1" si="46"/>
        <v>0.22033898305084745</v>
      </c>
      <c r="L149" s="1419"/>
      <c r="M149" s="1370"/>
      <c r="N149" s="1440"/>
      <c r="O149" s="1440"/>
      <c r="P149" s="1380"/>
      <c r="Q149" s="1381"/>
      <c r="R149" s="1382"/>
      <c r="S149" s="1382"/>
      <c r="T149" s="1377"/>
      <c r="U149" s="257"/>
      <c r="V149" s="263"/>
      <c r="W149" s="263"/>
      <c r="X149" s="874"/>
      <c r="Y149" s="1378"/>
      <c r="Z149" s="1379"/>
      <c r="AA149" s="919"/>
      <c r="AB149" s="919"/>
      <c r="AC149" s="919"/>
      <c r="AD149" s="918"/>
      <c r="AE149" s="918"/>
      <c r="AF149" s="918"/>
      <c r="AG149" s="918"/>
      <c r="AH149" s="918"/>
      <c r="AI149" s="920"/>
      <c r="AJ149" s="921"/>
      <c r="AK149" s="921"/>
      <c r="AL149" s="922"/>
      <c r="AM149" s="922"/>
      <c r="AN149" s="922"/>
      <c r="AO149" s="922"/>
      <c r="AP149" s="922"/>
      <c r="AQ149" s="922"/>
      <c r="AR149" s="922"/>
      <c r="AS149" s="922"/>
      <c r="AT149" s="923"/>
      <c r="AU149" s="923"/>
      <c r="AV149" s="924"/>
      <c r="AW149" s="924"/>
      <c r="AX149" s="924"/>
      <c r="AY149" s="924"/>
      <c r="AZ149" s="924"/>
      <c r="BA149" s="924"/>
      <c r="BB149" s="924"/>
      <c r="BC149" s="924"/>
      <c r="BD149" s="925"/>
      <c r="BE149" s="925"/>
      <c r="BF149" s="925"/>
      <c r="BG149" s="925"/>
      <c r="BH149" s="925"/>
      <c r="BI149" s="925"/>
      <c r="BJ149" s="925"/>
      <c r="BK149" s="925"/>
      <c r="BL149" s="925"/>
      <c r="BM149" s="925"/>
      <c r="BN149" s="925"/>
      <c r="BO149" s="926"/>
      <c r="BP149" s="926"/>
      <c r="BQ149" s="926"/>
      <c r="BR149" s="926"/>
      <c r="BS149" s="926"/>
      <c r="BT149" s="926"/>
      <c r="BU149" s="926"/>
      <c r="BV149" s="926"/>
      <c r="BW149" s="926"/>
      <c r="BX149" s="926"/>
      <c r="BY149" s="927"/>
      <c r="BZ149" s="927"/>
      <c r="CA149" s="927"/>
      <c r="CB149" s="927"/>
      <c r="CC149" s="927"/>
      <c r="CD149" s="927"/>
      <c r="CE149" s="927"/>
      <c r="CF149" s="927"/>
      <c r="CG149" s="927"/>
      <c r="CH149" s="927"/>
      <c r="CI149" s="927"/>
      <c r="CJ149" s="927"/>
      <c r="CK149" s="927"/>
      <c r="CL149" s="928"/>
      <c r="CM149" s="928"/>
      <c r="CN149" s="928"/>
      <c r="CO149" s="928"/>
      <c r="CP149" s="928"/>
      <c r="CQ149" s="928"/>
      <c r="CR149" s="928"/>
      <c r="CS149" s="928"/>
      <c r="CT149" s="928"/>
      <c r="CU149" s="928"/>
      <c r="CV149" s="928"/>
      <c r="CW149" s="928"/>
      <c r="CX149" s="929"/>
      <c r="CY149" s="929"/>
      <c r="CZ149" s="929"/>
      <c r="DA149" s="929"/>
      <c r="DB149" s="929"/>
      <c r="DC149" s="929"/>
      <c r="DD149" s="929"/>
      <c r="DE149" s="929"/>
      <c r="DF149" s="929"/>
      <c r="DG149" s="929"/>
      <c r="DH149" s="929"/>
      <c r="DI149" s="929"/>
      <c r="DJ149" s="929"/>
      <c r="DK149" s="930"/>
      <c r="DL149" s="930"/>
      <c r="DM149" s="930"/>
      <c r="DN149" s="930"/>
      <c r="DO149" s="930"/>
      <c r="DP149" s="930"/>
      <c r="DQ149" s="930"/>
      <c r="DR149" s="930"/>
      <c r="DS149" s="930"/>
    </row>
    <row r="150" spans="1:123" s="1354" customFormat="1" x14ac:dyDescent="0.25">
      <c r="A150" s="887"/>
      <c r="B150" s="1399"/>
      <c r="C150" s="299"/>
      <c r="D150" s="1372"/>
      <c r="E150" s="1373"/>
      <c r="F150" s="1417">
        <v>8</v>
      </c>
      <c r="G150" s="1418"/>
      <c r="H150" s="1419" t="str">
        <f t="array" aca="1" ref="H150" ca="1">INDEX(joueurs,SMALL(IF(podiums=J150,ROW(INDIRECT("1:"&amp;ROWS(joueurs)))),COUNTIF(J$143:J150,J150)))</f>
        <v>Bobos</v>
      </c>
      <c r="I150" s="1420"/>
      <c r="J150" s="1421">
        <f>LARGE(podiums,ROWS($1:8))</f>
        <v>10</v>
      </c>
      <c r="K150" s="1422">
        <f t="shared" ca="1" si="46"/>
        <v>0.37037037037037035</v>
      </c>
      <c r="L150" s="1419"/>
      <c r="M150" s="1370"/>
      <c r="N150" s="1440"/>
      <c r="O150" s="1440"/>
      <c r="P150" s="1380"/>
      <c r="Q150" s="1381"/>
      <c r="R150" s="1382"/>
      <c r="S150" s="1382"/>
      <c r="T150" s="1377"/>
      <c r="U150" s="257"/>
      <c r="V150" s="263"/>
      <c r="W150" s="263"/>
      <c r="X150" s="874"/>
      <c r="Y150" s="1378"/>
      <c r="Z150" s="1379"/>
      <c r="AA150" s="919"/>
      <c r="AB150" s="919"/>
      <c r="AC150" s="919"/>
      <c r="AD150" s="918"/>
      <c r="AE150" s="918"/>
      <c r="AF150" s="918"/>
      <c r="AG150" s="918"/>
      <c r="AH150" s="918"/>
      <c r="AI150" s="920"/>
      <c r="AJ150" s="921"/>
      <c r="AK150" s="921"/>
      <c r="AL150" s="922"/>
      <c r="AM150" s="922"/>
      <c r="AN150" s="922"/>
      <c r="AO150" s="922"/>
      <c r="AP150" s="922"/>
      <c r="AQ150" s="922"/>
      <c r="AR150" s="922"/>
      <c r="AS150" s="922"/>
      <c r="AT150" s="923"/>
      <c r="AU150" s="923"/>
      <c r="AV150" s="924"/>
      <c r="AW150" s="924"/>
      <c r="AX150" s="924"/>
      <c r="AY150" s="924"/>
      <c r="AZ150" s="924"/>
      <c r="BA150" s="924"/>
      <c r="BB150" s="924"/>
      <c r="BC150" s="924"/>
      <c r="BD150" s="925"/>
      <c r="BE150" s="925"/>
      <c r="BF150" s="925"/>
      <c r="BG150" s="925"/>
      <c r="BH150" s="925"/>
      <c r="BI150" s="925"/>
      <c r="BJ150" s="925"/>
      <c r="BK150" s="925"/>
      <c r="BL150" s="925"/>
      <c r="BM150" s="925"/>
      <c r="BN150" s="925"/>
      <c r="BO150" s="926"/>
      <c r="BP150" s="926"/>
      <c r="BQ150" s="926"/>
      <c r="BR150" s="926"/>
      <c r="BS150" s="926"/>
      <c r="BT150" s="926"/>
      <c r="BU150" s="926"/>
      <c r="BV150" s="926"/>
      <c r="BW150" s="926"/>
      <c r="BX150" s="926"/>
      <c r="BY150" s="927"/>
      <c r="BZ150" s="927"/>
      <c r="CA150" s="927"/>
      <c r="CB150" s="927"/>
      <c r="CC150" s="927"/>
      <c r="CD150" s="927"/>
      <c r="CE150" s="927"/>
      <c r="CF150" s="927"/>
      <c r="CG150" s="927"/>
      <c r="CH150" s="927"/>
      <c r="CI150" s="927"/>
      <c r="CJ150" s="927"/>
      <c r="CK150" s="927"/>
      <c r="CL150" s="928"/>
      <c r="CM150" s="928"/>
      <c r="CN150" s="928"/>
      <c r="CO150" s="928"/>
      <c r="CP150" s="928"/>
      <c r="CQ150" s="928"/>
      <c r="CR150" s="928"/>
      <c r="CS150" s="928"/>
      <c r="CT150" s="928"/>
      <c r="CU150" s="928"/>
      <c r="CV150" s="928"/>
      <c r="CW150" s="928"/>
      <c r="CX150" s="929"/>
      <c r="CY150" s="929"/>
      <c r="CZ150" s="929"/>
      <c r="DA150" s="929"/>
      <c r="DB150" s="929"/>
      <c r="DC150" s="929"/>
      <c r="DD150" s="929"/>
      <c r="DE150" s="929"/>
      <c r="DF150" s="929"/>
      <c r="DG150" s="929"/>
      <c r="DH150" s="929"/>
      <c r="DI150" s="929"/>
      <c r="DJ150" s="929"/>
      <c r="DK150" s="930"/>
      <c r="DL150" s="930"/>
      <c r="DM150" s="930"/>
      <c r="DN150" s="930"/>
      <c r="DO150" s="930"/>
      <c r="DP150" s="930"/>
      <c r="DQ150" s="930"/>
      <c r="DR150" s="930"/>
      <c r="DS150" s="930"/>
    </row>
    <row r="151" spans="1:123" s="1354" customFormat="1" x14ac:dyDescent="0.25">
      <c r="A151" s="887"/>
      <c r="B151" s="1399"/>
      <c r="C151" s="299"/>
      <c r="D151" s="1372"/>
      <c r="E151" s="1373"/>
      <c r="F151" s="1417">
        <v>9</v>
      </c>
      <c r="G151" s="1418"/>
      <c r="H151" s="1419" t="str">
        <f t="array" aca="1" ref="H151" ca="1">INDEX(joueurs,SMALL(IF(podiums=J151,ROW(INDIRECT("1:"&amp;ROWS(joueurs)))),COUNTIF(J$143:J151,J151)))</f>
        <v>Fred S.</v>
      </c>
      <c r="I151" s="1420"/>
      <c r="J151" s="1421">
        <f>LARGE(podiums,ROWS($1:9))</f>
        <v>10</v>
      </c>
      <c r="K151" s="1422">
        <f t="shared" ca="1" si="46"/>
        <v>0.30303030303030304</v>
      </c>
      <c r="L151" s="1419"/>
      <c r="M151" s="1370"/>
      <c r="N151" s="1440"/>
      <c r="O151" s="1440"/>
      <c r="P151" s="1380"/>
      <c r="Q151" s="1381"/>
      <c r="R151" s="1382"/>
      <c r="S151" s="1382"/>
      <c r="T151" s="1377"/>
      <c r="U151" s="257"/>
      <c r="V151" s="263"/>
      <c r="W151" s="263"/>
      <c r="X151" s="874"/>
      <c r="Y151" s="1378"/>
      <c r="Z151" s="1379"/>
      <c r="AA151" s="919"/>
      <c r="AB151" s="919"/>
      <c r="AC151" s="919"/>
      <c r="AD151" s="918"/>
      <c r="AE151" s="918"/>
      <c r="AF151" s="918"/>
      <c r="AG151" s="918"/>
      <c r="AH151" s="918"/>
      <c r="AI151" s="920"/>
      <c r="AJ151" s="921"/>
      <c r="AK151" s="921"/>
      <c r="AL151" s="922"/>
      <c r="AM151" s="922"/>
      <c r="AN151" s="922"/>
      <c r="AO151" s="922"/>
      <c r="AP151" s="922"/>
      <c r="AQ151" s="922"/>
      <c r="AR151" s="922"/>
      <c r="AS151" s="922"/>
      <c r="AT151" s="923"/>
      <c r="AU151" s="923"/>
      <c r="AV151" s="924"/>
      <c r="AW151" s="924"/>
      <c r="AX151" s="924"/>
      <c r="AY151" s="924"/>
      <c r="AZ151" s="924"/>
      <c r="BA151" s="924"/>
      <c r="BB151" s="924"/>
      <c r="BC151" s="924"/>
      <c r="BD151" s="925"/>
      <c r="BE151" s="925"/>
      <c r="BF151" s="925"/>
      <c r="BG151" s="925"/>
      <c r="BH151" s="925"/>
      <c r="BI151" s="925"/>
      <c r="BJ151" s="925"/>
      <c r="BK151" s="925"/>
      <c r="BL151" s="925"/>
      <c r="BM151" s="925"/>
      <c r="BN151" s="925"/>
      <c r="BO151" s="926"/>
      <c r="BP151" s="926"/>
      <c r="BQ151" s="926"/>
      <c r="BR151" s="926"/>
      <c r="BS151" s="926"/>
      <c r="BT151" s="926"/>
      <c r="BU151" s="926"/>
      <c r="BV151" s="926"/>
      <c r="BW151" s="926"/>
      <c r="BX151" s="926"/>
      <c r="BY151" s="927"/>
      <c r="BZ151" s="927"/>
      <c r="CA151" s="927"/>
      <c r="CB151" s="927"/>
      <c r="CC151" s="927"/>
      <c r="CD151" s="927"/>
      <c r="CE151" s="927"/>
      <c r="CF151" s="927"/>
      <c r="CG151" s="927"/>
      <c r="CH151" s="927"/>
      <c r="CI151" s="927"/>
      <c r="CJ151" s="927"/>
      <c r="CK151" s="927"/>
      <c r="CL151" s="928"/>
      <c r="CM151" s="928"/>
      <c r="CN151" s="928"/>
      <c r="CO151" s="928"/>
      <c r="CP151" s="928"/>
      <c r="CQ151" s="928"/>
      <c r="CR151" s="928"/>
      <c r="CS151" s="928"/>
      <c r="CT151" s="928"/>
      <c r="CU151" s="928"/>
      <c r="CV151" s="928"/>
      <c r="CW151" s="928"/>
      <c r="CX151" s="929"/>
      <c r="CY151" s="929"/>
      <c r="CZ151" s="929"/>
      <c r="DA151" s="929"/>
      <c r="DB151" s="929"/>
      <c r="DC151" s="929"/>
      <c r="DD151" s="929"/>
      <c r="DE151" s="929"/>
      <c r="DF151" s="929"/>
      <c r="DG151" s="929"/>
      <c r="DH151" s="929"/>
      <c r="DI151" s="929"/>
      <c r="DJ151" s="929"/>
      <c r="DK151" s="930"/>
      <c r="DL151" s="930"/>
      <c r="DM151" s="930"/>
      <c r="DN151" s="930"/>
      <c r="DO151" s="930"/>
      <c r="DP151" s="930"/>
      <c r="DQ151" s="930"/>
      <c r="DR151" s="930"/>
      <c r="DS151" s="930"/>
    </row>
    <row r="152" spans="1:123" s="1354" customFormat="1" x14ac:dyDescent="0.25">
      <c r="A152" s="887"/>
      <c r="B152" s="1399"/>
      <c r="C152" s="299"/>
      <c r="D152" s="1372"/>
      <c r="E152" s="1373"/>
      <c r="F152" s="1417">
        <v>10</v>
      </c>
      <c r="G152" s="1418"/>
      <c r="H152" s="1419" t="str">
        <f t="array" aca="1" ref="H152" ca="1">INDEX(joueurs,SMALL(IF(podiums=J152,ROW(INDIRECT("1:"&amp;ROWS(joueurs)))),COUNTIF(J$143:J152,J152)))</f>
        <v>Romain</v>
      </c>
      <c r="I152" s="1420"/>
      <c r="J152" s="1421">
        <f>LARGE(podiums,ROWS($1:10))</f>
        <v>9</v>
      </c>
      <c r="K152" s="1422">
        <f t="shared" ca="1" si="46"/>
        <v>0.32142857142857145</v>
      </c>
      <c r="L152" s="1419"/>
      <c r="M152" s="1370"/>
      <c r="N152" s="1440"/>
      <c r="O152" s="1440"/>
      <c r="P152" s="1380"/>
      <c r="Q152" s="1381"/>
      <c r="R152" s="1382"/>
      <c r="S152" s="1382"/>
      <c r="T152" s="1377"/>
      <c r="U152" s="257"/>
      <c r="V152" s="263"/>
      <c r="W152" s="263"/>
      <c r="X152" s="874"/>
      <c r="Y152" s="1378"/>
      <c r="Z152" s="1379"/>
      <c r="AA152" s="919"/>
      <c r="AB152" s="919"/>
      <c r="AC152" s="919"/>
      <c r="AD152" s="918"/>
      <c r="AE152" s="918"/>
      <c r="AF152" s="918"/>
      <c r="AG152" s="918"/>
      <c r="AH152" s="918"/>
      <c r="AI152" s="920"/>
      <c r="AJ152" s="921"/>
      <c r="AK152" s="921"/>
      <c r="AL152" s="922"/>
      <c r="AM152" s="922"/>
      <c r="AN152" s="922"/>
      <c r="AO152" s="922"/>
      <c r="AP152" s="922"/>
      <c r="AQ152" s="922"/>
      <c r="AR152" s="922"/>
      <c r="AS152" s="922"/>
      <c r="AT152" s="923"/>
      <c r="AU152" s="923"/>
      <c r="AV152" s="924"/>
      <c r="AW152" s="924"/>
      <c r="AX152" s="924"/>
      <c r="AY152" s="924"/>
      <c r="AZ152" s="924"/>
      <c r="BA152" s="924"/>
      <c r="BB152" s="924"/>
      <c r="BC152" s="924"/>
      <c r="BD152" s="925"/>
      <c r="BE152" s="925"/>
      <c r="BF152" s="925"/>
      <c r="BG152" s="925"/>
      <c r="BH152" s="925"/>
      <c r="BI152" s="925"/>
      <c r="BJ152" s="925"/>
      <c r="BK152" s="925"/>
      <c r="BL152" s="925"/>
      <c r="BM152" s="925"/>
      <c r="BN152" s="925"/>
      <c r="BO152" s="926"/>
      <c r="BP152" s="926"/>
      <c r="BQ152" s="926"/>
      <c r="BR152" s="926"/>
      <c r="BS152" s="926"/>
      <c r="BT152" s="926"/>
      <c r="BU152" s="926"/>
      <c r="BV152" s="926"/>
      <c r="BW152" s="926"/>
      <c r="BX152" s="926"/>
      <c r="BY152" s="927"/>
      <c r="BZ152" s="927"/>
      <c r="CA152" s="927"/>
      <c r="CB152" s="927"/>
      <c r="CC152" s="927"/>
      <c r="CD152" s="927"/>
      <c r="CE152" s="927"/>
      <c r="CF152" s="927"/>
      <c r="CG152" s="927"/>
      <c r="CH152" s="927"/>
      <c r="CI152" s="927"/>
      <c r="CJ152" s="927"/>
      <c r="CK152" s="927"/>
      <c r="CL152" s="928"/>
      <c r="CM152" s="928"/>
      <c r="CN152" s="928"/>
      <c r="CO152" s="928"/>
      <c r="CP152" s="928"/>
      <c r="CQ152" s="928"/>
      <c r="CR152" s="928"/>
      <c r="CS152" s="928"/>
      <c r="CT152" s="928"/>
      <c r="CU152" s="928"/>
      <c r="CV152" s="928"/>
      <c r="CW152" s="928"/>
      <c r="CX152" s="929"/>
      <c r="CY152" s="929"/>
      <c r="CZ152" s="929"/>
      <c r="DA152" s="929"/>
      <c r="DB152" s="929"/>
      <c r="DC152" s="929"/>
      <c r="DD152" s="929"/>
      <c r="DE152" s="929"/>
      <c r="DF152" s="929"/>
      <c r="DG152" s="929"/>
      <c r="DH152" s="929"/>
      <c r="DI152" s="929"/>
      <c r="DJ152" s="929"/>
      <c r="DK152" s="930"/>
      <c r="DL152" s="930"/>
      <c r="DM152" s="930"/>
      <c r="DN152" s="930"/>
      <c r="DO152" s="930"/>
      <c r="DP152" s="930"/>
      <c r="DQ152" s="930"/>
      <c r="DR152" s="930"/>
      <c r="DS152" s="930"/>
    </row>
    <row r="153" spans="1:123" s="1354" customFormat="1" x14ac:dyDescent="0.25">
      <c r="A153" s="887"/>
      <c r="B153" s="1399"/>
      <c r="C153" s="299"/>
      <c r="D153" s="1372"/>
      <c r="E153" s="1373"/>
      <c r="F153" s="1400"/>
      <c r="G153" s="1395"/>
      <c r="H153" s="1395"/>
      <c r="I153" s="1401"/>
      <c r="J153" s="1402"/>
      <c r="K153" s="1402"/>
      <c r="L153" s="1413"/>
      <c r="M153" s="1370"/>
      <c r="N153" s="1440"/>
      <c r="O153" s="1440"/>
      <c r="P153" s="1380"/>
      <c r="Q153" s="1381"/>
      <c r="R153" s="1382"/>
      <c r="S153" s="1382"/>
      <c r="T153" s="1377"/>
      <c r="U153" s="257"/>
      <c r="V153" s="263"/>
      <c r="W153" s="263"/>
      <c r="X153" s="874"/>
      <c r="Y153" s="1378"/>
      <c r="Z153" s="1379"/>
      <c r="AA153" s="919"/>
      <c r="AB153" s="919"/>
      <c r="AC153" s="919"/>
      <c r="AD153" s="918"/>
      <c r="AE153" s="918"/>
      <c r="AF153" s="918"/>
      <c r="AG153" s="918"/>
      <c r="AH153" s="918"/>
      <c r="AI153" s="920"/>
      <c r="AJ153" s="921"/>
      <c r="AK153" s="921"/>
      <c r="AL153" s="922"/>
      <c r="AM153" s="922"/>
      <c r="AN153" s="922"/>
      <c r="AO153" s="922"/>
      <c r="AP153" s="922"/>
      <c r="AQ153" s="922"/>
      <c r="AR153" s="922"/>
      <c r="AS153" s="922"/>
      <c r="AT153" s="923"/>
      <c r="AU153" s="923"/>
      <c r="AV153" s="924"/>
      <c r="AW153" s="924"/>
      <c r="AX153" s="924"/>
      <c r="AY153" s="924"/>
      <c r="AZ153" s="924"/>
      <c r="BA153" s="924"/>
      <c r="BB153" s="924"/>
      <c r="BC153" s="924"/>
      <c r="BD153" s="925"/>
      <c r="BE153" s="925"/>
      <c r="BF153" s="925"/>
      <c r="BG153" s="925"/>
      <c r="BH153" s="925"/>
      <c r="BI153" s="925"/>
      <c r="BJ153" s="925"/>
      <c r="BK153" s="925"/>
      <c r="BL153" s="925"/>
      <c r="BM153" s="925"/>
      <c r="BN153" s="925"/>
      <c r="BO153" s="926"/>
      <c r="BP153" s="926"/>
      <c r="BQ153" s="926"/>
      <c r="BR153" s="926"/>
      <c r="BS153" s="926"/>
      <c r="BT153" s="926"/>
      <c r="BU153" s="926"/>
      <c r="BV153" s="926"/>
      <c r="BW153" s="926"/>
      <c r="BX153" s="926"/>
      <c r="BY153" s="927"/>
      <c r="BZ153" s="927"/>
      <c r="CA153" s="927"/>
      <c r="CB153" s="927"/>
      <c r="CC153" s="927"/>
      <c r="CD153" s="927"/>
      <c r="CE153" s="927"/>
      <c r="CF153" s="927"/>
      <c r="CG153" s="927"/>
      <c r="CH153" s="927"/>
      <c r="CI153" s="927"/>
      <c r="CJ153" s="927"/>
      <c r="CK153" s="927"/>
      <c r="CL153" s="928"/>
      <c r="CM153" s="928"/>
      <c r="CN153" s="928"/>
      <c r="CO153" s="928"/>
      <c r="CP153" s="928"/>
      <c r="CQ153" s="928"/>
      <c r="CR153" s="928"/>
      <c r="CS153" s="928"/>
      <c r="CT153" s="928"/>
      <c r="CU153" s="928"/>
      <c r="CV153" s="928"/>
      <c r="CW153" s="928"/>
      <c r="CX153" s="929"/>
      <c r="CY153" s="929"/>
      <c r="CZ153" s="929"/>
      <c r="DA153" s="929"/>
      <c r="DB153" s="929"/>
      <c r="DC153" s="929"/>
      <c r="DD153" s="929"/>
      <c r="DE153" s="929"/>
      <c r="DF153" s="929"/>
      <c r="DG153" s="929"/>
      <c r="DH153" s="929"/>
      <c r="DI153" s="929"/>
      <c r="DJ153" s="929"/>
      <c r="DK153" s="930"/>
      <c r="DL153" s="930"/>
      <c r="DM153" s="930"/>
      <c r="DN153" s="930"/>
      <c r="DO153" s="930"/>
      <c r="DP153" s="930"/>
      <c r="DQ153" s="930"/>
      <c r="DR153" s="930"/>
      <c r="DS153" s="930"/>
    </row>
    <row r="154" spans="1:123" s="1354" customFormat="1" x14ac:dyDescent="0.25">
      <c r="A154" s="887"/>
      <c r="B154" s="1399"/>
      <c r="C154" s="299"/>
      <c r="D154" s="1372"/>
      <c r="E154" s="1373"/>
      <c r="F154" s="1423" t="s">
        <v>309</v>
      </c>
      <c r="G154" s="1424"/>
      <c r="H154" s="1424"/>
      <c r="I154" s="1424"/>
      <c r="J154" s="1424"/>
      <c r="K154" s="1425"/>
      <c r="L154" s="1424"/>
      <c r="M154" s="1370"/>
      <c r="N154" s="1440"/>
      <c r="O154" s="1440"/>
      <c r="P154" s="1380"/>
      <c r="Q154" s="1381"/>
      <c r="R154" s="1382"/>
      <c r="S154" s="1382"/>
      <c r="T154" s="1377"/>
      <c r="U154" s="257"/>
      <c r="V154" s="263"/>
      <c r="W154" s="263"/>
      <c r="X154" s="874"/>
      <c r="Y154" s="1378"/>
      <c r="Z154" s="1379"/>
      <c r="AA154" s="919"/>
      <c r="AB154" s="919"/>
      <c r="AC154" s="919"/>
      <c r="AD154" s="918"/>
      <c r="AE154" s="918"/>
      <c r="AF154" s="918"/>
      <c r="AG154" s="918"/>
      <c r="AH154" s="918"/>
      <c r="AI154" s="920"/>
      <c r="AJ154" s="921"/>
      <c r="AK154" s="921"/>
      <c r="AL154" s="922"/>
      <c r="AM154" s="922"/>
      <c r="AN154" s="922"/>
      <c r="AO154" s="922"/>
      <c r="AP154" s="922"/>
      <c r="AQ154" s="922"/>
      <c r="AR154" s="922"/>
      <c r="AS154" s="922"/>
      <c r="AT154" s="923"/>
      <c r="AU154" s="923"/>
      <c r="AV154" s="924"/>
      <c r="AW154" s="924"/>
      <c r="AX154" s="924"/>
      <c r="AY154" s="924"/>
      <c r="AZ154" s="924"/>
      <c r="BA154" s="924"/>
      <c r="BB154" s="924"/>
      <c r="BC154" s="924"/>
      <c r="BD154" s="925"/>
      <c r="BE154" s="925"/>
      <c r="BF154" s="925"/>
      <c r="BG154" s="925"/>
      <c r="BH154" s="925"/>
      <c r="BI154" s="925"/>
      <c r="BJ154" s="925"/>
      <c r="BK154" s="925"/>
      <c r="BL154" s="925"/>
      <c r="BM154" s="925"/>
      <c r="BN154" s="925"/>
      <c r="BO154" s="926"/>
      <c r="BP154" s="926"/>
      <c r="BQ154" s="926"/>
      <c r="BR154" s="926"/>
      <c r="BS154" s="926"/>
      <c r="BT154" s="926"/>
      <c r="BU154" s="926"/>
      <c r="BV154" s="926"/>
      <c r="BW154" s="926"/>
      <c r="BX154" s="926"/>
      <c r="BY154" s="927"/>
      <c r="BZ154" s="927"/>
      <c r="CA154" s="927"/>
      <c r="CB154" s="927"/>
      <c r="CC154" s="927"/>
      <c r="CD154" s="927"/>
      <c r="CE154" s="927"/>
      <c r="CF154" s="927"/>
      <c r="CG154" s="927"/>
      <c r="CH154" s="927"/>
      <c r="CI154" s="927"/>
      <c r="CJ154" s="927"/>
      <c r="CK154" s="927"/>
      <c r="CL154" s="928"/>
      <c r="CM154" s="928"/>
      <c r="CN154" s="928"/>
      <c r="CO154" s="928"/>
      <c r="CP154" s="928"/>
      <c r="CQ154" s="928"/>
      <c r="CR154" s="928"/>
      <c r="CS154" s="928"/>
      <c r="CT154" s="928"/>
      <c r="CU154" s="928"/>
      <c r="CV154" s="928"/>
      <c r="CW154" s="928"/>
      <c r="CX154" s="929"/>
      <c r="CY154" s="929"/>
      <c r="CZ154" s="929"/>
      <c r="DA154" s="929"/>
      <c r="DB154" s="929"/>
      <c r="DC154" s="929"/>
      <c r="DD154" s="929"/>
      <c r="DE154" s="929"/>
      <c r="DF154" s="929"/>
      <c r="DG154" s="929"/>
      <c r="DH154" s="929"/>
      <c r="DI154" s="929"/>
      <c r="DJ154" s="929"/>
      <c r="DK154" s="930"/>
      <c r="DL154" s="930"/>
      <c r="DM154" s="930"/>
      <c r="DN154" s="930"/>
      <c r="DO154" s="930"/>
      <c r="DP154" s="930"/>
      <c r="DQ154" s="930"/>
      <c r="DR154" s="930"/>
      <c r="DS154" s="930"/>
    </row>
    <row r="155" spans="1:123" s="1354" customFormat="1" x14ac:dyDescent="0.25">
      <c r="A155" s="887"/>
      <c r="B155" s="1399"/>
      <c r="C155" s="299"/>
      <c r="D155" s="1372"/>
      <c r="E155" s="1373"/>
      <c r="F155" s="1426">
        <v>1</v>
      </c>
      <c r="G155" s="1427"/>
      <c r="H155" s="1428" t="str">
        <f t="array" aca="1" ref="H155" ca="1">INDEX(joueurs,SMALL(IF(loose=J155,ROW(INDIRECT("1:"&amp;ROWS(joueurs)))),COUNTIF(J$155:J155,J155)))</f>
        <v>Francky</v>
      </c>
      <c r="I155" s="1429"/>
      <c r="J155" s="1430">
        <f>LARGE(loose,ROWS($1:1))</f>
        <v>5</v>
      </c>
      <c r="K155" s="1431">
        <f t="shared" ref="K155:K164" ca="1" si="47">INDEX($B$7:$W$100,MATCH(H155,$B$7:$B$100,0),22)</f>
        <v>0.3125</v>
      </c>
      <c r="L155" s="1427"/>
      <c r="M155" s="1370"/>
      <c r="N155" s="1440"/>
      <c r="O155" s="1440"/>
      <c r="P155" s="1380"/>
      <c r="Q155" s="1381"/>
      <c r="R155" s="1382"/>
      <c r="S155" s="1382"/>
      <c r="T155" s="1377"/>
      <c r="U155" s="257"/>
      <c r="V155" s="263"/>
      <c r="W155" s="263"/>
      <c r="X155" s="874"/>
      <c r="Y155" s="1378"/>
      <c r="Z155" s="1379"/>
      <c r="AA155" s="919"/>
      <c r="AB155" s="919"/>
      <c r="AC155" s="919"/>
      <c r="AD155" s="918"/>
      <c r="AE155" s="918"/>
      <c r="AF155" s="918"/>
      <c r="AG155" s="918"/>
      <c r="AH155" s="918"/>
      <c r="AI155" s="920"/>
      <c r="AJ155" s="921"/>
      <c r="AK155" s="921"/>
      <c r="AL155" s="922"/>
      <c r="AM155" s="922"/>
      <c r="AN155" s="922"/>
      <c r="AO155" s="922"/>
      <c r="AP155" s="922"/>
      <c r="AQ155" s="922"/>
      <c r="AR155" s="922"/>
      <c r="AS155" s="922"/>
      <c r="AT155" s="923"/>
      <c r="AU155" s="923"/>
      <c r="AV155" s="924"/>
      <c r="AW155" s="924"/>
      <c r="AX155" s="924"/>
      <c r="AY155" s="924"/>
      <c r="AZ155" s="924"/>
      <c r="BA155" s="924"/>
      <c r="BB155" s="924"/>
      <c r="BC155" s="924"/>
      <c r="BD155" s="925"/>
      <c r="BE155" s="925"/>
      <c r="BF155" s="925"/>
      <c r="BG155" s="925"/>
      <c r="BH155" s="925"/>
      <c r="BI155" s="925"/>
      <c r="BJ155" s="925"/>
      <c r="BK155" s="925"/>
      <c r="BL155" s="925"/>
      <c r="BM155" s="925"/>
      <c r="BN155" s="925"/>
      <c r="BO155" s="926"/>
      <c r="BP155" s="926"/>
      <c r="BQ155" s="926"/>
      <c r="BR155" s="926"/>
      <c r="BS155" s="926"/>
      <c r="BT155" s="926"/>
      <c r="BU155" s="926"/>
      <c r="BV155" s="926"/>
      <c r="BW155" s="926"/>
      <c r="BX155" s="926"/>
      <c r="BY155" s="927"/>
      <c r="BZ155" s="927"/>
      <c r="CA155" s="927"/>
      <c r="CB155" s="927"/>
      <c r="CC155" s="927"/>
      <c r="CD155" s="927"/>
      <c r="CE155" s="927"/>
      <c r="CF155" s="927"/>
      <c r="CG155" s="927"/>
      <c r="CH155" s="927"/>
      <c r="CI155" s="927"/>
      <c r="CJ155" s="927"/>
      <c r="CK155" s="927"/>
      <c r="CL155" s="928"/>
      <c r="CM155" s="928"/>
      <c r="CN155" s="928"/>
      <c r="CO155" s="928"/>
      <c r="CP155" s="928"/>
      <c r="CQ155" s="928"/>
      <c r="CR155" s="928"/>
      <c r="CS155" s="928"/>
      <c r="CT155" s="928"/>
      <c r="CU155" s="928"/>
      <c r="CV155" s="928"/>
      <c r="CW155" s="928"/>
      <c r="CX155" s="929"/>
      <c r="CY155" s="929"/>
      <c r="CZ155" s="929"/>
      <c r="DA155" s="929"/>
      <c r="DB155" s="929"/>
      <c r="DC155" s="929"/>
      <c r="DD155" s="929"/>
      <c r="DE155" s="929"/>
      <c r="DF155" s="929"/>
      <c r="DG155" s="929"/>
      <c r="DH155" s="929"/>
      <c r="DI155" s="929"/>
      <c r="DJ155" s="929"/>
      <c r="DK155" s="930"/>
      <c r="DL155" s="930"/>
      <c r="DM155" s="930"/>
      <c r="DN155" s="930"/>
      <c r="DO155" s="930"/>
      <c r="DP155" s="930"/>
      <c r="DQ155" s="930"/>
      <c r="DR155" s="930"/>
      <c r="DS155" s="930"/>
    </row>
    <row r="156" spans="1:123" s="1354" customFormat="1" x14ac:dyDescent="0.25">
      <c r="A156" s="887"/>
      <c r="B156" s="1399"/>
      <c r="C156" s="299"/>
      <c r="D156" s="1372"/>
      <c r="E156" s="1373"/>
      <c r="F156" s="1426">
        <v>2</v>
      </c>
      <c r="G156" s="1427"/>
      <c r="H156" s="1428" t="str">
        <f t="array" aca="1" ref="H156" ca="1">INDEX(joueurs,SMALL(IF(loose=J156,ROW(INDIRECT("1:"&amp;ROWS(joueurs)))),COUNTIF(J$155:J156,J156)))</f>
        <v>Fred</v>
      </c>
      <c r="I156" s="1429"/>
      <c r="J156" s="1430">
        <f>LARGE(loose,ROWS($1:2))</f>
        <v>5</v>
      </c>
      <c r="K156" s="1431">
        <f t="shared" ca="1" si="47"/>
        <v>6.8493150684931503E-2</v>
      </c>
      <c r="L156" s="1427"/>
      <c r="M156" s="1370"/>
      <c r="N156" s="1440"/>
      <c r="O156" s="1440"/>
      <c r="P156" s="1380"/>
      <c r="Q156" s="1381"/>
      <c r="R156" s="1382"/>
      <c r="S156" s="1382"/>
      <c r="T156" s="1377"/>
      <c r="U156" s="257"/>
      <c r="V156" s="263"/>
      <c r="W156" s="263"/>
      <c r="X156" s="874"/>
      <c r="Y156" s="1378"/>
      <c r="Z156" s="1379"/>
      <c r="AA156" s="919"/>
      <c r="AB156" s="919"/>
      <c r="AC156" s="919"/>
      <c r="AD156" s="918"/>
      <c r="AE156" s="918"/>
      <c r="AF156" s="918"/>
      <c r="AG156" s="918"/>
      <c r="AH156" s="918"/>
      <c r="AI156" s="920"/>
      <c r="AJ156" s="921"/>
      <c r="AK156" s="921"/>
      <c r="AL156" s="922"/>
      <c r="AM156" s="922"/>
      <c r="AN156" s="922"/>
      <c r="AO156" s="922"/>
      <c r="AP156" s="922"/>
      <c r="AQ156" s="922"/>
      <c r="AR156" s="922"/>
      <c r="AS156" s="922"/>
      <c r="AT156" s="923"/>
      <c r="AU156" s="923"/>
      <c r="AV156" s="924"/>
      <c r="AW156" s="924"/>
      <c r="AX156" s="924"/>
      <c r="AY156" s="924"/>
      <c r="AZ156" s="924"/>
      <c r="BA156" s="924"/>
      <c r="BB156" s="924"/>
      <c r="BC156" s="924"/>
      <c r="BD156" s="925"/>
      <c r="BE156" s="925"/>
      <c r="BF156" s="925"/>
      <c r="BG156" s="925"/>
      <c r="BH156" s="925"/>
      <c r="BI156" s="925"/>
      <c r="BJ156" s="925"/>
      <c r="BK156" s="925"/>
      <c r="BL156" s="925"/>
      <c r="BM156" s="925"/>
      <c r="BN156" s="925"/>
      <c r="BO156" s="926"/>
      <c r="BP156" s="926"/>
      <c r="BQ156" s="926"/>
      <c r="BR156" s="926"/>
      <c r="BS156" s="926"/>
      <c r="BT156" s="926"/>
      <c r="BU156" s="926"/>
      <c r="BV156" s="926"/>
      <c r="BW156" s="926"/>
      <c r="BX156" s="926"/>
      <c r="BY156" s="927"/>
      <c r="BZ156" s="927"/>
      <c r="CA156" s="927"/>
      <c r="CB156" s="927"/>
      <c r="CC156" s="927"/>
      <c r="CD156" s="927"/>
      <c r="CE156" s="927"/>
      <c r="CF156" s="927"/>
      <c r="CG156" s="927"/>
      <c r="CH156" s="927"/>
      <c r="CI156" s="927"/>
      <c r="CJ156" s="927"/>
      <c r="CK156" s="927"/>
      <c r="CL156" s="928"/>
      <c r="CM156" s="928"/>
      <c r="CN156" s="928"/>
      <c r="CO156" s="928"/>
      <c r="CP156" s="928"/>
      <c r="CQ156" s="928"/>
      <c r="CR156" s="928"/>
      <c r="CS156" s="928"/>
      <c r="CT156" s="928"/>
      <c r="CU156" s="928"/>
      <c r="CV156" s="928"/>
      <c r="CW156" s="928"/>
      <c r="CX156" s="929"/>
      <c r="CY156" s="929"/>
      <c r="CZ156" s="929"/>
      <c r="DA156" s="929"/>
      <c r="DB156" s="929"/>
      <c r="DC156" s="929"/>
      <c r="DD156" s="929"/>
      <c r="DE156" s="929"/>
      <c r="DF156" s="929"/>
      <c r="DG156" s="929"/>
      <c r="DH156" s="929"/>
      <c r="DI156" s="929"/>
      <c r="DJ156" s="929"/>
      <c r="DK156" s="930"/>
      <c r="DL156" s="930"/>
      <c r="DM156" s="930"/>
      <c r="DN156" s="930"/>
      <c r="DO156" s="930"/>
      <c r="DP156" s="930"/>
      <c r="DQ156" s="930"/>
      <c r="DR156" s="930"/>
      <c r="DS156" s="930"/>
    </row>
    <row r="157" spans="1:123" s="1354" customFormat="1" x14ac:dyDescent="0.25">
      <c r="A157" s="887"/>
      <c r="B157" s="1399"/>
      <c r="C157" s="299"/>
      <c r="D157" s="1372"/>
      <c r="E157" s="1373"/>
      <c r="F157" s="1426">
        <v>3</v>
      </c>
      <c r="G157" s="1427"/>
      <c r="H157" s="1428" t="str">
        <f t="array" aca="1" ref="H157" ca="1">INDEX(joueurs,SMALL(IF(loose=J157,ROW(INDIRECT("1:"&amp;ROWS(joueurs)))),COUNTIF(J$155:J157,J157)))</f>
        <v>Claude</v>
      </c>
      <c r="I157" s="1429"/>
      <c r="J157" s="1430">
        <f>LARGE(loose,ROWS($1:3))</f>
        <v>4</v>
      </c>
      <c r="K157" s="1431">
        <f t="shared" ca="1" si="47"/>
        <v>0.25</v>
      </c>
      <c r="L157" s="1427"/>
      <c r="M157" s="1370"/>
      <c r="N157" s="1440"/>
      <c r="O157" s="1440"/>
      <c r="P157" s="1380"/>
      <c r="Q157" s="1381"/>
      <c r="R157" s="1382"/>
      <c r="S157" s="1382"/>
      <c r="T157" s="1377"/>
      <c r="U157" s="257"/>
      <c r="V157" s="263"/>
      <c r="W157" s="263"/>
      <c r="X157" s="874"/>
      <c r="Y157" s="1378"/>
      <c r="Z157" s="1379"/>
      <c r="AA157" s="919"/>
      <c r="AB157" s="919"/>
      <c r="AC157" s="919"/>
      <c r="AD157" s="918"/>
      <c r="AE157" s="918"/>
      <c r="AF157" s="918"/>
      <c r="AG157" s="918"/>
      <c r="AH157" s="918"/>
      <c r="AI157" s="920"/>
      <c r="AJ157" s="921"/>
      <c r="AK157" s="921"/>
      <c r="AL157" s="922"/>
      <c r="AM157" s="922"/>
      <c r="AN157" s="922"/>
      <c r="AO157" s="922"/>
      <c r="AP157" s="922"/>
      <c r="AQ157" s="922"/>
      <c r="AR157" s="922"/>
      <c r="AS157" s="922"/>
      <c r="AT157" s="923"/>
      <c r="AU157" s="923"/>
      <c r="AV157" s="924"/>
      <c r="AW157" s="924"/>
      <c r="AX157" s="924"/>
      <c r="AY157" s="924"/>
      <c r="AZ157" s="924"/>
      <c r="BA157" s="924"/>
      <c r="BB157" s="924"/>
      <c r="BC157" s="924"/>
      <c r="BD157" s="925"/>
      <c r="BE157" s="925"/>
      <c r="BF157" s="925"/>
      <c r="BG157" s="925"/>
      <c r="BH157" s="925"/>
      <c r="BI157" s="925"/>
      <c r="BJ157" s="925"/>
      <c r="BK157" s="925"/>
      <c r="BL157" s="925"/>
      <c r="BM157" s="925"/>
      <c r="BN157" s="925"/>
      <c r="BO157" s="926"/>
      <c r="BP157" s="926"/>
      <c r="BQ157" s="926"/>
      <c r="BR157" s="926"/>
      <c r="BS157" s="926"/>
      <c r="BT157" s="926"/>
      <c r="BU157" s="926"/>
      <c r="BV157" s="926"/>
      <c r="BW157" s="926"/>
      <c r="BX157" s="926"/>
      <c r="BY157" s="927"/>
      <c r="BZ157" s="927"/>
      <c r="CA157" s="927"/>
      <c r="CB157" s="927"/>
      <c r="CC157" s="927"/>
      <c r="CD157" s="927"/>
      <c r="CE157" s="927"/>
      <c r="CF157" s="927"/>
      <c r="CG157" s="927"/>
      <c r="CH157" s="927"/>
      <c r="CI157" s="927"/>
      <c r="CJ157" s="927"/>
      <c r="CK157" s="927"/>
      <c r="CL157" s="928"/>
      <c r="CM157" s="928"/>
      <c r="CN157" s="928"/>
      <c r="CO157" s="928"/>
      <c r="CP157" s="928"/>
      <c r="CQ157" s="928"/>
      <c r="CR157" s="928"/>
      <c r="CS157" s="928"/>
      <c r="CT157" s="928"/>
      <c r="CU157" s="928"/>
      <c r="CV157" s="928"/>
      <c r="CW157" s="928"/>
      <c r="CX157" s="929"/>
      <c r="CY157" s="929"/>
      <c r="CZ157" s="929"/>
      <c r="DA157" s="929"/>
      <c r="DB157" s="929"/>
      <c r="DC157" s="929"/>
      <c r="DD157" s="929"/>
      <c r="DE157" s="929"/>
      <c r="DF157" s="929"/>
      <c r="DG157" s="929"/>
      <c r="DH157" s="929"/>
      <c r="DI157" s="929"/>
      <c r="DJ157" s="929"/>
      <c r="DK157" s="930"/>
      <c r="DL157" s="930"/>
      <c r="DM157" s="930"/>
      <c r="DN157" s="930"/>
      <c r="DO157" s="930"/>
      <c r="DP157" s="930"/>
      <c r="DQ157" s="930"/>
      <c r="DR157" s="930"/>
      <c r="DS157" s="930"/>
    </row>
    <row r="158" spans="1:123" s="1354" customFormat="1" x14ac:dyDescent="0.25">
      <c r="A158" s="887"/>
      <c r="B158" s="1399"/>
      <c r="C158" s="299"/>
      <c r="D158" s="1372"/>
      <c r="E158" s="1373"/>
      <c r="F158" s="1426">
        <v>4</v>
      </c>
      <c r="G158" s="1427"/>
      <c r="H158" s="1428" t="str">
        <f t="array" aca="1" ref="H158" ca="1">INDEX(joueurs,SMALL(IF(loose=J158,ROW(INDIRECT("1:"&amp;ROWS(joueurs)))),COUNTIF(J$155:J158,J158)))</f>
        <v>Fred S.</v>
      </c>
      <c r="I158" s="1429"/>
      <c r="J158" s="1430">
        <f>LARGE(loose,ROWS($1:4))</f>
        <v>4</v>
      </c>
      <c r="K158" s="1431">
        <f t="shared" ca="1" si="47"/>
        <v>0.12121212121212122</v>
      </c>
      <c r="L158" s="1427"/>
      <c r="M158" s="1370"/>
      <c r="N158" s="1440"/>
      <c r="O158" s="1440"/>
      <c r="P158" s="1380"/>
      <c r="Q158" s="1381"/>
      <c r="R158" s="1382"/>
      <c r="S158" s="1382"/>
      <c r="T158" s="1377"/>
      <c r="U158" s="257"/>
      <c r="V158" s="263"/>
      <c r="W158" s="263"/>
      <c r="X158" s="874"/>
      <c r="Y158" s="1378"/>
      <c r="Z158" s="1379"/>
      <c r="AA158" s="919"/>
      <c r="AB158" s="919"/>
      <c r="AC158" s="919"/>
      <c r="AD158" s="918"/>
      <c r="AE158" s="918"/>
      <c r="AF158" s="918"/>
      <c r="AG158" s="918"/>
      <c r="AH158" s="918"/>
      <c r="AI158" s="920"/>
      <c r="AJ158" s="921"/>
      <c r="AK158" s="921"/>
      <c r="AL158" s="922"/>
      <c r="AM158" s="922"/>
      <c r="AN158" s="922"/>
      <c r="AO158" s="922"/>
      <c r="AP158" s="922"/>
      <c r="AQ158" s="922"/>
      <c r="AR158" s="922"/>
      <c r="AS158" s="922"/>
      <c r="AT158" s="923"/>
      <c r="AU158" s="923"/>
      <c r="AV158" s="924"/>
      <c r="AW158" s="924"/>
      <c r="AX158" s="924"/>
      <c r="AY158" s="924"/>
      <c r="AZ158" s="924"/>
      <c r="BA158" s="924"/>
      <c r="BB158" s="924"/>
      <c r="BC158" s="924"/>
      <c r="BD158" s="925"/>
      <c r="BE158" s="925"/>
      <c r="BF158" s="925"/>
      <c r="BG158" s="925"/>
      <c r="BH158" s="925"/>
      <c r="BI158" s="925"/>
      <c r="BJ158" s="925"/>
      <c r="BK158" s="925"/>
      <c r="BL158" s="925"/>
      <c r="BM158" s="925"/>
      <c r="BN158" s="925"/>
      <c r="BO158" s="926"/>
      <c r="BP158" s="926"/>
      <c r="BQ158" s="926"/>
      <c r="BR158" s="926"/>
      <c r="BS158" s="926"/>
      <c r="BT158" s="926"/>
      <c r="BU158" s="926"/>
      <c r="BV158" s="926"/>
      <c r="BW158" s="926"/>
      <c r="BX158" s="926"/>
      <c r="BY158" s="927"/>
      <c r="BZ158" s="927"/>
      <c r="CA158" s="927"/>
      <c r="CB158" s="927"/>
      <c r="CC158" s="927"/>
      <c r="CD158" s="927"/>
      <c r="CE158" s="927"/>
      <c r="CF158" s="927"/>
      <c r="CG158" s="927"/>
      <c r="CH158" s="927"/>
      <c r="CI158" s="927"/>
      <c r="CJ158" s="927"/>
      <c r="CK158" s="927"/>
      <c r="CL158" s="928"/>
      <c r="CM158" s="928"/>
      <c r="CN158" s="928"/>
      <c r="CO158" s="928"/>
      <c r="CP158" s="928"/>
      <c r="CQ158" s="928"/>
      <c r="CR158" s="928"/>
      <c r="CS158" s="928"/>
      <c r="CT158" s="928"/>
      <c r="CU158" s="928"/>
      <c r="CV158" s="928"/>
      <c r="CW158" s="928"/>
      <c r="CX158" s="929"/>
      <c r="CY158" s="929"/>
      <c r="CZ158" s="929"/>
      <c r="DA158" s="929"/>
      <c r="DB158" s="929"/>
      <c r="DC158" s="929"/>
      <c r="DD158" s="929"/>
      <c r="DE158" s="929"/>
      <c r="DF158" s="929"/>
      <c r="DG158" s="929"/>
      <c r="DH158" s="929"/>
      <c r="DI158" s="929"/>
      <c r="DJ158" s="929"/>
      <c r="DK158" s="930"/>
      <c r="DL158" s="930"/>
      <c r="DM158" s="930"/>
      <c r="DN158" s="930"/>
      <c r="DO158" s="930"/>
      <c r="DP158" s="930"/>
      <c r="DQ158" s="930"/>
      <c r="DR158" s="930"/>
      <c r="DS158" s="930"/>
    </row>
    <row r="159" spans="1:123" s="1354" customFormat="1" x14ac:dyDescent="0.25">
      <c r="A159" s="887"/>
      <c r="B159" s="1399"/>
      <c r="C159" s="299"/>
      <c r="D159" s="1372"/>
      <c r="E159" s="1373"/>
      <c r="F159" s="1426">
        <v>5</v>
      </c>
      <c r="G159" s="1427"/>
      <c r="H159" s="1428" t="str">
        <f t="array" aca="1" ref="H159" ca="1">INDEX(joueurs,SMALL(IF(loose=J159,ROW(INDIRECT("1:"&amp;ROWS(joueurs)))),COUNTIF(J$155:J159,J159)))</f>
        <v>Rob</v>
      </c>
      <c r="I159" s="1429"/>
      <c r="J159" s="1430">
        <f>LARGE(loose,ROWS($1:5))</f>
        <v>4</v>
      </c>
      <c r="K159" s="1431">
        <f t="shared" ca="1" si="47"/>
        <v>5.2631578947368418E-2</v>
      </c>
      <c r="L159" s="1427"/>
      <c r="M159" s="1370"/>
      <c r="N159" s="1440"/>
      <c r="O159" s="1440"/>
      <c r="P159" s="1380"/>
      <c r="Q159" s="1381"/>
      <c r="R159" s="1382"/>
      <c r="S159" s="1412"/>
      <c r="T159" s="1377"/>
      <c r="U159" s="257"/>
      <c r="V159" s="263"/>
      <c r="W159" s="263"/>
      <c r="X159" s="874"/>
      <c r="Y159" s="1378"/>
      <c r="Z159" s="1379"/>
      <c r="AA159" s="919"/>
      <c r="AB159" s="919"/>
      <c r="AC159" s="919"/>
      <c r="AD159" s="918"/>
      <c r="AE159" s="918"/>
      <c r="AF159" s="918"/>
      <c r="AG159" s="918"/>
      <c r="AH159" s="918"/>
      <c r="AI159" s="920"/>
      <c r="AJ159" s="921"/>
      <c r="AK159" s="921"/>
      <c r="AL159" s="922"/>
      <c r="AM159" s="922"/>
      <c r="AN159" s="922"/>
      <c r="AO159" s="922"/>
      <c r="AP159" s="922"/>
      <c r="AQ159" s="922"/>
      <c r="AR159" s="922"/>
      <c r="AS159" s="922"/>
      <c r="AT159" s="923"/>
      <c r="AU159" s="923"/>
      <c r="AV159" s="924"/>
      <c r="AW159" s="924"/>
      <c r="AX159" s="924"/>
      <c r="AY159" s="924"/>
      <c r="AZ159" s="924"/>
      <c r="BA159" s="924"/>
      <c r="BB159" s="924"/>
      <c r="BC159" s="924"/>
      <c r="BD159" s="925"/>
      <c r="BE159" s="925"/>
      <c r="BF159" s="925"/>
      <c r="BG159" s="925"/>
      <c r="BH159" s="925"/>
      <c r="BI159" s="925"/>
      <c r="BJ159" s="925"/>
      <c r="BK159" s="925"/>
      <c r="BL159" s="925"/>
      <c r="BM159" s="925"/>
      <c r="BN159" s="925"/>
      <c r="BO159" s="926"/>
      <c r="BP159" s="926"/>
      <c r="BQ159" s="926"/>
      <c r="BR159" s="926"/>
      <c r="BS159" s="926"/>
      <c r="BT159" s="926"/>
      <c r="BU159" s="926"/>
      <c r="BV159" s="926"/>
      <c r="BW159" s="926"/>
      <c r="BX159" s="926"/>
      <c r="BY159" s="927"/>
      <c r="BZ159" s="927"/>
      <c r="CA159" s="927"/>
      <c r="CB159" s="927"/>
      <c r="CC159" s="927"/>
      <c r="CD159" s="927"/>
      <c r="CE159" s="927"/>
      <c r="CF159" s="927"/>
      <c r="CG159" s="927"/>
      <c r="CH159" s="927"/>
      <c r="CI159" s="927"/>
      <c r="CJ159" s="927"/>
      <c r="CK159" s="927"/>
      <c r="CL159" s="928"/>
      <c r="CM159" s="928"/>
      <c r="CN159" s="928"/>
      <c r="CO159" s="928"/>
      <c r="CP159" s="928"/>
      <c r="CQ159" s="928"/>
      <c r="CR159" s="928"/>
      <c r="CS159" s="928"/>
      <c r="CT159" s="928"/>
      <c r="CU159" s="928"/>
      <c r="CV159" s="928"/>
      <c r="CW159" s="928"/>
      <c r="CX159" s="929"/>
      <c r="CY159" s="929"/>
      <c r="CZ159" s="929"/>
      <c r="DA159" s="929"/>
      <c r="DB159" s="929"/>
      <c r="DC159" s="929"/>
      <c r="DD159" s="929"/>
      <c r="DE159" s="929"/>
      <c r="DF159" s="929"/>
      <c r="DG159" s="929"/>
      <c r="DH159" s="929"/>
      <c r="DI159" s="929"/>
      <c r="DJ159" s="929"/>
      <c r="DK159" s="930"/>
      <c r="DL159" s="930"/>
      <c r="DM159" s="930"/>
      <c r="DN159" s="930"/>
      <c r="DO159" s="930"/>
      <c r="DP159" s="930"/>
      <c r="DQ159" s="930"/>
      <c r="DR159" s="930"/>
      <c r="DS159" s="930"/>
    </row>
    <row r="160" spans="1:123" s="1354" customFormat="1" x14ac:dyDescent="0.25">
      <c r="A160" s="887"/>
      <c r="B160" s="1399"/>
      <c r="C160" s="299"/>
      <c r="D160" s="1372"/>
      <c r="E160" s="1373"/>
      <c r="F160" s="1426">
        <v>6</v>
      </c>
      <c r="G160" s="1427"/>
      <c r="H160" s="1428" t="str">
        <f t="array" aca="1" ref="H160" ca="1">INDEX(joueurs,SMALL(IF(loose=J160,ROW(INDIRECT("1:"&amp;ROWS(joueurs)))),COUNTIF(J$155:J160,J160)))</f>
        <v>Bobos</v>
      </c>
      <c r="I160" s="1429"/>
      <c r="J160" s="1430">
        <f>LARGE(loose,ROWS($1:6))</f>
        <v>3</v>
      </c>
      <c r="K160" s="1431">
        <f t="shared" ca="1" si="47"/>
        <v>0.1111111111111111</v>
      </c>
      <c r="L160" s="1427"/>
      <c r="M160" s="1370"/>
      <c r="N160" s="1440"/>
      <c r="O160" s="1440"/>
      <c r="P160" s="1380"/>
      <c r="Q160" s="1381"/>
      <c r="R160" s="1382"/>
      <c r="S160" s="1382"/>
      <c r="T160" s="1377"/>
      <c r="U160" s="257"/>
      <c r="V160" s="263"/>
      <c r="W160" s="263"/>
      <c r="X160" s="874"/>
      <c r="Y160" s="1378"/>
      <c r="Z160" s="1379"/>
      <c r="AA160" s="919"/>
      <c r="AB160" s="919"/>
      <c r="AC160" s="919"/>
      <c r="AD160" s="918"/>
      <c r="AE160" s="918"/>
      <c r="AF160" s="918"/>
      <c r="AG160" s="918"/>
      <c r="AH160" s="918"/>
      <c r="AI160" s="920"/>
      <c r="AJ160" s="921"/>
      <c r="AK160" s="921"/>
      <c r="AL160" s="922"/>
      <c r="AM160" s="922"/>
      <c r="AN160" s="922"/>
      <c r="AO160" s="922"/>
      <c r="AP160" s="922"/>
      <c r="AQ160" s="922"/>
      <c r="AR160" s="922"/>
      <c r="AS160" s="922"/>
      <c r="AT160" s="923"/>
      <c r="AU160" s="923"/>
      <c r="AV160" s="924"/>
      <c r="AW160" s="924"/>
      <c r="AX160" s="924"/>
      <c r="AY160" s="924"/>
      <c r="AZ160" s="924"/>
      <c r="BA160" s="924"/>
      <c r="BB160" s="924"/>
      <c r="BC160" s="924"/>
      <c r="BD160" s="925"/>
      <c r="BE160" s="925"/>
      <c r="BF160" s="925"/>
      <c r="BG160" s="925"/>
      <c r="BH160" s="925"/>
      <c r="BI160" s="925"/>
      <c r="BJ160" s="925"/>
      <c r="BK160" s="925"/>
      <c r="BL160" s="925"/>
      <c r="BM160" s="925"/>
      <c r="BN160" s="925"/>
      <c r="BO160" s="926"/>
      <c r="BP160" s="926"/>
      <c r="BQ160" s="926"/>
      <c r="BR160" s="926"/>
      <c r="BS160" s="926"/>
      <c r="BT160" s="926"/>
      <c r="BU160" s="926"/>
      <c r="BV160" s="926"/>
      <c r="BW160" s="926"/>
      <c r="BX160" s="926"/>
      <c r="BY160" s="927"/>
      <c r="BZ160" s="927"/>
      <c r="CA160" s="927"/>
      <c r="CB160" s="927"/>
      <c r="CC160" s="927"/>
      <c r="CD160" s="927"/>
      <c r="CE160" s="927"/>
      <c r="CF160" s="927"/>
      <c r="CG160" s="927"/>
      <c r="CH160" s="927"/>
      <c r="CI160" s="927"/>
      <c r="CJ160" s="927"/>
      <c r="CK160" s="927"/>
      <c r="CL160" s="928"/>
      <c r="CM160" s="928"/>
      <c r="CN160" s="928"/>
      <c r="CO160" s="928"/>
      <c r="CP160" s="928"/>
      <c r="CQ160" s="928"/>
      <c r="CR160" s="928"/>
      <c r="CS160" s="928"/>
      <c r="CT160" s="928"/>
      <c r="CU160" s="928"/>
      <c r="CV160" s="928"/>
      <c r="CW160" s="928"/>
      <c r="CX160" s="929"/>
      <c r="CY160" s="929"/>
      <c r="CZ160" s="929"/>
      <c r="DA160" s="929"/>
      <c r="DB160" s="929"/>
      <c r="DC160" s="929"/>
      <c r="DD160" s="929"/>
      <c r="DE160" s="929"/>
      <c r="DF160" s="929"/>
      <c r="DG160" s="929"/>
      <c r="DH160" s="929"/>
      <c r="DI160" s="929"/>
      <c r="DJ160" s="929"/>
      <c r="DK160" s="930"/>
      <c r="DL160" s="930"/>
      <c r="DM160" s="930"/>
      <c r="DN160" s="930"/>
      <c r="DO160" s="930"/>
      <c r="DP160" s="930"/>
      <c r="DQ160" s="930"/>
      <c r="DR160" s="930"/>
      <c r="DS160" s="930"/>
    </row>
    <row r="161" spans="1:184" s="1354" customFormat="1" x14ac:dyDescent="0.25">
      <c r="A161" s="887"/>
      <c r="B161" s="1399"/>
      <c r="C161" s="299"/>
      <c r="D161" s="1372"/>
      <c r="E161" s="1373"/>
      <c r="F161" s="1426">
        <v>7</v>
      </c>
      <c r="G161" s="1427"/>
      <c r="H161" s="1428" t="str">
        <f t="array" aca="1" ref="H161" ca="1">INDEX(joueurs,SMALL(IF(loose=J161,ROW(INDIRECT("1:"&amp;ROWS(joueurs)))),COUNTIF(J$155:J161,J161)))</f>
        <v>Dams</v>
      </c>
      <c r="I161" s="1429"/>
      <c r="J161" s="1430">
        <f>LARGE(loose,ROWS($1:7))</f>
        <v>3</v>
      </c>
      <c r="K161" s="1431">
        <f t="shared" ca="1" si="47"/>
        <v>3.125E-2</v>
      </c>
      <c r="L161" s="1427"/>
      <c r="M161" s="1370"/>
      <c r="N161" s="1440"/>
      <c r="O161" s="1440"/>
      <c r="P161" s="1380"/>
      <c r="Q161" s="1381"/>
      <c r="R161" s="1382"/>
      <c r="S161" s="1382"/>
      <c r="T161" s="1377"/>
      <c r="U161" s="257"/>
      <c r="V161" s="263"/>
      <c r="W161" s="263"/>
      <c r="X161" s="874"/>
      <c r="Y161" s="1378"/>
      <c r="Z161" s="1379"/>
      <c r="AA161" s="919"/>
      <c r="AB161" s="919"/>
      <c r="AC161" s="919"/>
      <c r="AD161" s="918"/>
      <c r="AE161" s="918"/>
      <c r="AF161" s="918"/>
      <c r="AG161" s="918"/>
      <c r="AH161" s="918"/>
      <c r="AI161" s="920"/>
      <c r="AJ161" s="921"/>
      <c r="AK161" s="921"/>
      <c r="AL161" s="922"/>
      <c r="AM161" s="922"/>
      <c r="AN161" s="922"/>
      <c r="AO161" s="922"/>
      <c r="AP161" s="922"/>
      <c r="AQ161" s="922"/>
      <c r="AR161" s="922"/>
      <c r="AS161" s="922"/>
      <c r="AT161" s="923"/>
      <c r="AU161" s="923"/>
      <c r="AV161" s="924"/>
      <c r="AW161" s="924"/>
      <c r="AX161" s="924"/>
      <c r="AY161" s="924"/>
      <c r="AZ161" s="924"/>
      <c r="BA161" s="924"/>
      <c r="BB161" s="924"/>
      <c r="BC161" s="924"/>
      <c r="BD161" s="925"/>
      <c r="BE161" s="925"/>
      <c r="BF161" s="925"/>
      <c r="BG161" s="925"/>
      <c r="BH161" s="925"/>
      <c r="BI161" s="925"/>
      <c r="BJ161" s="925"/>
      <c r="BK161" s="925"/>
      <c r="BL161" s="925"/>
      <c r="BM161" s="925"/>
      <c r="BN161" s="925"/>
      <c r="BO161" s="926"/>
      <c r="BP161" s="926"/>
      <c r="BQ161" s="926"/>
      <c r="BR161" s="926"/>
      <c r="BS161" s="926"/>
      <c r="BT161" s="926"/>
      <c r="BU161" s="926"/>
      <c r="BV161" s="926"/>
      <c r="BW161" s="926"/>
      <c r="BX161" s="926"/>
      <c r="BY161" s="927"/>
      <c r="BZ161" s="927"/>
      <c r="CA161" s="927"/>
      <c r="CB161" s="927"/>
      <c r="CC161" s="927"/>
      <c r="CD161" s="927"/>
      <c r="CE161" s="927"/>
      <c r="CF161" s="927"/>
      <c r="CG161" s="927"/>
      <c r="CH161" s="927"/>
      <c r="CI161" s="927"/>
      <c r="CJ161" s="927"/>
      <c r="CK161" s="927"/>
      <c r="CL161" s="928"/>
      <c r="CM161" s="928"/>
      <c r="CN161" s="928"/>
      <c r="CO161" s="928"/>
      <c r="CP161" s="928"/>
      <c r="CQ161" s="928"/>
      <c r="CR161" s="928"/>
      <c r="CS161" s="928"/>
      <c r="CT161" s="928"/>
      <c r="CU161" s="928"/>
      <c r="CV161" s="928"/>
      <c r="CW161" s="928"/>
      <c r="CX161" s="929"/>
      <c r="CY161" s="929"/>
      <c r="CZ161" s="929"/>
      <c r="DA161" s="929"/>
      <c r="DB161" s="929"/>
      <c r="DC161" s="929"/>
      <c r="DD161" s="929"/>
      <c r="DE161" s="929"/>
      <c r="DF161" s="929"/>
      <c r="DG161" s="929"/>
      <c r="DH161" s="929"/>
      <c r="DI161" s="929"/>
      <c r="DJ161" s="929"/>
      <c r="DK161" s="930"/>
      <c r="DL161" s="930"/>
      <c r="DM161" s="930"/>
      <c r="DN161" s="930"/>
      <c r="DO161" s="930"/>
      <c r="DP161" s="930"/>
      <c r="DQ161" s="930"/>
      <c r="DR161" s="930"/>
      <c r="DS161" s="930"/>
    </row>
    <row r="162" spans="1:184" s="1354" customFormat="1" x14ac:dyDescent="0.25">
      <c r="A162" s="887"/>
      <c r="B162" s="1399"/>
      <c r="C162" s="299"/>
      <c r="D162" s="1372"/>
      <c r="E162" s="1373"/>
      <c r="F162" s="1426">
        <v>8</v>
      </c>
      <c r="G162" s="1427"/>
      <c r="H162" s="1428" t="str">
        <f t="array" aca="1" ref="H162" ca="1">INDEX(joueurs,SMALL(IF(loose=J162,ROW(INDIRECT("1:"&amp;ROWS(joueurs)))),COUNTIF(J$155:J162,J162)))</f>
        <v>Djoh</v>
      </c>
      <c r="I162" s="1429"/>
      <c r="J162" s="1430">
        <f>LARGE(loose,ROWS($1:8))</f>
        <v>3</v>
      </c>
      <c r="K162" s="1431">
        <f t="shared" ca="1" si="47"/>
        <v>0.14285714285714285</v>
      </c>
      <c r="L162" s="1427"/>
      <c r="M162" s="1370"/>
      <c r="N162" s="1440"/>
      <c r="O162" s="1440"/>
      <c r="P162" s="1380"/>
      <c r="Q162" s="1381"/>
      <c r="R162" s="1382"/>
      <c r="S162" s="1382"/>
      <c r="T162" s="1377"/>
      <c r="U162" s="257"/>
      <c r="V162" s="263"/>
      <c r="W162" s="263"/>
      <c r="X162" s="874"/>
      <c r="Y162" s="1378"/>
      <c r="Z162" s="1379"/>
      <c r="AA162" s="919"/>
      <c r="AB162" s="919"/>
      <c r="AC162" s="919"/>
      <c r="AD162" s="918"/>
      <c r="AE162" s="918"/>
      <c r="AF162" s="918"/>
      <c r="AG162" s="918"/>
      <c r="AH162" s="918"/>
      <c r="AI162" s="920"/>
      <c r="AJ162" s="921"/>
      <c r="AK162" s="921"/>
      <c r="AL162" s="922"/>
      <c r="AM162" s="922"/>
      <c r="AN162" s="922"/>
      <c r="AO162" s="922"/>
      <c r="AP162" s="922"/>
      <c r="AQ162" s="922"/>
      <c r="AR162" s="922"/>
      <c r="AS162" s="922"/>
      <c r="AT162" s="923"/>
      <c r="AU162" s="923"/>
      <c r="AV162" s="924"/>
      <c r="AW162" s="924"/>
      <c r="AX162" s="924"/>
      <c r="AY162" s="924"/>
      <c r="AZ162" s="924"/>
      <c r="BA162" s="924"/>
      <c r="BB162" s="924"/>
      <c r="BC162" s="924"/>
      <c r="BD162" s="925"/>
      <c r="BE162" s="925"/>
      <c r="BF162" s="925"/>
      <c r="BG162" s="925"/>
      <c r="BH162" s="925"/>
      <c r="BI162" s="925"/>
      <c r="BJ162" s="925"/>
      <c r="BK162" s="925"/>
      <c r="BL162" s="925"/>
      <c r="BM162" s="925"/>
      <c r="BN162" s="925"/>
      <c r="BO162" s="926"/>
      <c r="BP162" s="926"/>
      <c r="BQ162" s="926"/>
      <c r="BR162" s="926"/>
      <c r="BS162" s="926"/>
      <c r="BT162" s="926"/>
      <c r="BU162" s="926"/>
      <c r="BV162" s="926"/>
      <c r="BW162" s="926"/>
      <c r="BX162" s="926"/>
      <c r="BY162" s="927"/>
      <c r="BZ162" s="927"/>
      <c r="CA162" s="927"/>
      <c r="CB162" s="927"/>
      <c r="CC162" s="927"/>
      <c r="CD162" s="927"/>
      <c r="CE162" s="927"/>
      <c r="CF162" s="927"/>
      <c r="CG162" s="927"/>
      <c r="CH162" s="927"/>
      <c r="CI162" s="927"/>
      <c r="CJ162" s="927"/>
      <c r="CK162" s="927"/>
      <c r="CL162" s="928"/>
      <c r="CM162" s="928"/>
      <c r="CN162" s="928"/>
      <c r="CO162" s="928"/>
      <c r="CP162" s="928"/>
      <c r="CQ162" s="928"/>
      <c r="CR162" s="928"/>
      <c r="CS162" s="928"/>
      <c r="CT162" s="928"/>
      <c r="CU162" s="928"/>
      <c r="CV162" s="928"/>
      <c r="CW162" s="928"/>
      <c r="CX162" s="929"/>
      <c r="CY162" s="929"/>
      <c r="CZ162" s="929"/>
      <c r="DA162" s="929"/>
      <c r="DB162" s="929"/>
      <c r="DC162" s="929"/>
      <c r="DD162" s="929"/>
      <c r="DE162" s="929"/>
      <c r="DF162" s="929"/>
      <c r="DG162" s="929"/>
      <c r="DH162" s="929"/>
      <c r="DI162" s="929"/>
      <c r="DJ162" s="929"/>
      <c r="DK162" s="930"/>
      <c r="DL162" s="930"/>
      <c r="DM162" s="930"/>
      <c r="DN162" s="930"/>
      <c r="DO162" s="930"/>
      <c r="DP162" s="930"/>
      <c r="DQ162" s="930"/>
      <c r="DR162" s="930"/>
      <c r="DS162" s="930"/>
    </row>
    <row r="163" spans="1:184" s="1354" customFormat="1" x14ac:dyDescent="0.25">
      <c r="A163" s="887"/>
      <c r="B163" s="1399"/>
      <c r="C163" s="299"/>
      <c r="D163" s="1372"/>
      <c r="E163" s="1373"/>
      <c r="F163" s="1426">
        <v>9</v>
      </c>
      <c r="G163" s="1427"/>
      <c r="H163" s="1428" t="str">
        <f t="array" aca="1" ref="H163" ca="1">INDEX(joueurs,SMALL(IF(loose=J163,ROW(INDIRECT("1:"&amp;ROWS(joueurs)))),COUNTIF(J$155:J163,J163)))</f>
        <v>Franck</v>
      </c>
      <c r="I163" s="1429"/>
      <c r="J163" s="1430">
        <f>LARGE(loose,ROWS($1:9))</f>
        <v>3</v>
      </c>
      <c r="K163" s="1431">
        <f t="shared" ca="1" si="47"/>
        <v>5.0847457627118647E-2</v>
      </c>
      <c r="L163" s="1427"/>
      <c r="M163" s="1370"/>
      <c r="N163" s="1440"/>
      <c r="O163" s="1440"/>
      <c r="P163" s="1380"/>
      <c r="Q163" s="1381"/>
      <c r="R163" s="1382"/>
      <c r="S163" s="1382"/>
      <c r="T163" s="1377"/>
      <c r="U163" s="257"/>
      <c r="V163" s="263"/>
      <c r="W163" s="263"/>
      <c r="X163" s="874"/>
      <c r="Y163" s="1378"/>
      <c r="Z163" s="1379"/>
      <c r="AA163" s="919"/>
      <c r="AB163" s="919"/>
      <c r="AC163" s="919"/>
      <c r="AD163" s="918"/>
      <c r="AE163" s="918"/>
      <c r="AF163" s="918"/>
      <c r="AG163" s="918"/>
      <c r="AH163" s="918"/>
      <c r="AI163" s="920"/>
      <c r="AJ163" s="921"/>
      <c r="AK163" s="921"/>
      <c r="AL163" s="922"/>
      <c r="AM163" s="922"/>
      <c r="AN163" s="922"/>
      <c r="AO163" s="922"/>
      <c r="AP163" s="922"/>
      <c r="AQ163" s="922"/>
      <c r="AR163" s="922"/>
      <c r="AS163" s="922"/>
      <c r="AT163" s="923"/>
      <c r="AU163" s="923"/>
      <c r="AV163" s="924"/>
      <c r="AW163" s="924"/>
      <c r="AX163" s="924"/>
      <c r="AY163" s="924"/>
      <c r="AZ163" s="924"/>
      <c r="BA163" s="924"/>
      <c r="BB163" s="924"/>
      <c r="BC163" s="924"/>
      <c r="BD163" s="925"/>
      <c r="BE163" s="925"/>
      <c r="BF163" s="925"/>
      <c r="BG163" s="925"/>
      <c r="BH163" s="925"/>
      <c r="BI163" s="925"/>
      <c r="BJ163" s="925"/>
      <c r="BK163" s="925"/>
      <c r="BL163" s="925"/>
      <c r="BM163" s="925"/>
      <c r="BN163" s="925"/>
      <c r="BO163" s="926"/>
      <c r="BP163" s="926"/>
      <c r="BQ163" s="926"/>
      <c r="BR163" s="926"/>
      <c r="BS163" s="926"/>
      <c r="BT163" s="926"/>
      <c r="BU163" s="926"/>
      <c r="BV163" s="926"/>
      <c r="BW163" s="926"/>
      <c r="BX163" s="926"/>
      <c r="BY163" s="927"/>
      <c r="BZ163" s="927"/>
      <c r="CA163" s="927"/>
      <c r="CB163" s="927"/>
      <c r="CC163" s="927"/>
      <c r="CD163" s="927"/>
      <c r="CE163" s="927"/>
      <c r="CF163" s="927"/>
      <c r="CG163" s="927"/>
      <c r="CH163" s="927"/>
      <c r="CI163" s="927"/>
      <c r="CJ163" s="927"/>
      <c r="CK163" s="927"/>
      <c r="CL163" s="928"/>
      <c r="CM163" s="928"/>
      <c r="CN163" s="928"/>
      <c r="CO163" s="928"/>
      <c r="CP163" s="928"/>
      <c r="CQ163" s="928"/>
      <c r="CR163" s="928"/>
      <c r="CS163" s="928"/>
      <c r="CT163" s="928"/>
      <c r="CU163" s="928"/>
      <c r="CV163" s="928"/>
      <c r="CW163" s="928"/>
      <c r="CX163" s="929"/>
      <c r="CY163" s="929"/>
      <c r="CZ163" s="929"/>
      <c r="DA163" s="929"/>
      <c r="DB163" s="929"/>
      <c r="DC163" s="929"/>
      <c r="DD163" s="929"/>
      <c r="DE163" s="929"/>
      <c r="DF163" s="929"/>
      <c r="DG163" s="929"/>
      <c r="DH163" s="929"/>
      <c r="DI163" s="929"/>
      <c r="DJ163" s="929"/>
      <c r="DK163" s="930"/>
      <c r="DL163" s="930"/>
      <c r="DM163" s="930"/>
      <c r="DN163" s="930"/>
      <c r="DO163" s="930"/>
      <c r="DP163" s="930"/>
      <c r="DQ163" s="930"/>
      <c r="DR163" s="930"/>
      <c r="DS163" s="930"/>
    </row>
    <row r="164" spans="1:184" s="1354" customFormat="1" x14ac:dyDescent="0.25">
      <c r="A164" s="887"/>
      <c r="B164" s="1399"/>
      <c r="C164" s="299"/>
      <c r="D164" s="1372"/>
      <c r="E164" s="1373"/>
      <c r="F164" s="1426">
        <v>10</v>
      </c>
      <c r="G164" s="1427"/>
      <c r="H164" s="1428" t="str">
        <f t="array" aca="1" ref="H164" ca="1">INDEX(joueurs,SMALL(IF(loose=J164,ROW(INDIRECT("1:"&amp;ROWS(joueurs)))),COUNTIF(J$155:J164,J164)))</f>
        <v>Franck-David</v>
      </c>
      <c r="I164" s="1429"/>
      <c r="J164" s="1430">
        <f>LARGE(loose,ROWS($1:10))</f>
        <v>3</v>
      </c>
      <c r="K164" s="1431">
        <f t="shared" ca="1" si="47"/>
        <v>0.05</v>
      </c>
      <c r="L164" s="1427"/>
      <c r="M164" s="1370"/>
      <c r="N164" s="1440"/>
      <c r="O164" s="1440"/>
      <c r="P164" s="1380"/>
      <c r="Q164" s="1381"/>
      <c r="R164" s="1382"/>
      <c r="S164" s="1382"/>
      <c r="T164" s="1377"/>
      <c r="U164" s="257"/>
      <c r="V164" s="263"/>
      <c r="W164" s="263"/>
      <c r="X164" s="874"/>
      <c r="Y164" s="1378"/>
      <c r="Z164" s="1379"/>
      <c r="AA164" s="919"/>
      <c r="AB164" s="919"/>
      <c r="AC164" s="919"/>
      <c r="AD164" s="918"/>
      <c r="AE164" s="918"/>
      <c r="AF164" s="918"/>
      <c r="AG164" s="918"/>
      <c r="AH164" s="918"/>
      <c r="AI164" s="920"/>
      <c r="AJ164" s="921"/>
      <c r="AK164" s="921"/>
      <c r="AL164" s="922"/>
      <c r="AM164" s="922"/>
      <c r="AN164" s="922"/>
      <c r="AO164" s="922"/>
      <c r="AP164" s="922"/>
      <c r="AQ164" s="922"/>
      <c r="AR164" s="922"/>
      <c r="AS164" s="922"/>
      <c r="AT164" s="923"/>
      <c r="AU164" s="923"/>
      <c r="AV164" s="924"/>
      <c r="AW164" s="924"/>
      <c r="AX164" s="924"/>
      <c r="AY164" s="924"/>
      <c r="AZ164" s="924"/>
      <c r="BA164" s="924"/>
      <c r="BB164" s="924"/>
      <c r="BC164" s="924"/>
      <c r="BD164" s="925"/>
      <c r="BE164" s="925"/>
      <c r="BF164" s="925"/>
      <c r="BG164" s="925"/>
      <c r="BH164" s="925"/>
      <c r="BI164" s="925"/>
      <c r="BJ164" s="925"/>
      <c r="BK164" s="925"/>
      <c r="BL164" s="925"/>
      <c r="BM164" s="925"/>
      <c r="BN164" s="925"/>
      <c r="BO164" s="926"/>
      <c r="BP164" s="926"/>
      <c r="BQ164" s="926"/>
      <c r="BR164" s="926"/>
      <c r="BS164" s="926"/>
      <c r="BT164" s="926"/>
      <c r="BU164" s="926"/>
      <c r="BV164" s="926"/>
      <c r="BW164" s="926"/>
      <c r="BX164" s="926"/>
      <c r="BY164" s="927"/>
      <c r="BZ164" s="927"/>
      <c r="CA164" s="927"/>
      <c r="CB164" s="927"/>
      <c r="CC164" s="927"/>
      <c r="CD164" s="927"/>
      <c r="CE164" s="927"/>
      <c r="CF164" s="927"/>
      <c r="CG164" s="927"/>
      <c r="CH164" s="927"/>
      <c r="CI164" s="927"/>
      <c r="CJ164" s="927"/>
      <c r="CK164" s="927"/>
      <c r="CL164" s="928"/>
      <c r="CM164" s="928"/>
      <c r="CN164" s="928"/>
      <c r="CO164" s="928"/>
      <c r="CP164" s="928"/>
      <c r="CQ164" s="928"/>
      <c r="CR164" s="928"/>
      <c r="CS164" s="928"/>
      <c r="CT164" s="928"/>
      <c r="CU164" s="928"/>
      <c r="CV164" s="928"/>
      <c r="CW164" s="928"/>
      <c r="CX164" s="929"/>
      <c r="CY164" s="929"/>
      <c r="CZ164" s="929"/>
      <c r="DA164" s="929"/>
      <c r="DB164" s="929"/>
      <c r="DC164" s="929"/>
      <c r="DD164" s="929"/>
      <c r="DE164" s="929"/>
      <c r="DF164" s="929"/>
      <c r="DG164" s="929"/>
      <c r="DH164" s="929"/>
      <c r="DI164" s="929"/>
      <c r="DJ164" s="929"/>
      <c r="DK164" s="930"/>
      <c r="DL164" s="930"/>
      <c r="DM164" s="930"/>
      <c r="DN164" s="930"/>
      <c r="DO164" s="930"/>
      <c r="DP164" s="930"/>
      <c r="DQ164" s="930"/>
      <c r="DR164" s="930"/>
      <c r="DS164" s="930"/>
    </row>
    <row r="165" spans="1:184" s="1354" customFormat="1" x14ac:dyDescent="0.25">
      <c r="A165" s="887"/>
      <c r="B165" s="1399"/>
      <c r="C165" s="299"/>
      <c r="D165" s="1372"/>
      <c r="E165" s="1373"/>
      <c r="F165" s="1432"/>
      <c r="G165" s="1433"/>
      <c r="H165" s="1381"/>
      <c r="I165" s="1368"/>
      <c r="J165" s="1434"/>
      <c r="K165" s="1434"/>
      <c r="L165" s="1369"/>
      <c r="M165" s="1370"/>
      <c r="N165" s="1440"/>
      <c r="O165" s="1440"/>
      <c r="P165" s="1380"/>
      <c r="Q165" s="1381"/>
      <c r="R165" s="1382"/>
      <c r="S165" s="1382"/>
      <c r="T165" s="1377"/>
      <c r="U165" s="257"/>
      <c r="V165" s="263"/>
      <c r="W165" s="263"/>
      <c r="X165" s="874"/>
      <c r="Y165" s="1378"/>
      <c r="Z165" s="1379"/>
      <c r="AA165" s="919"/>
      <c r="AB165" s="919"/>
      <c r="AC165" s="919"/>
      <c r="AD165" s="918"/>
      <c r="AE165" s="918"/>
      <c r="AF165" s="918"/>
      <c r="AG165" s="918"/>
      <c r="AH165" s="918"/>
      <c r="AI165" s="920"/>
      <c r="AJ165" s="921"/>
      <c r="AK165" s="921"/>
      <c r="AL165" s="922"/>
      <c r="AM165" s="922"/>
      <c r="AN165" s="922"/>
      <c r="AO165" s="922"/>
      <c r="AP165" s="922"/>
      <c r="AQ165" s="922"/>
      <c r="AR165" s="922"/>
      <c r="AS165" s="922"/>
      <c r="AT165" s="923"/>
      <c r="AU165" s="923"/>
      <c r="AV165" s="924"/>
      <c r="AW165" s="924"/>
      <c r="AX165" s="924"/>
      <c r="AY165" s="924"/>
      <c r="AZ165" s="924"/>
      <c r="BA165" s="924"/>
      <c r="BB165" s="924"/>
      <c r="BC165" s="924"/>
      <c r="BD165" s="925"/>
      <c r="BE165" s="925"/>
      <c r="BF165" s="925"/>
      <c r="BG165" s="925"/>
      <c r="BH165" s="925"/>
      <c r="BI165" s="925"/>
      <c r="BJ165" s="925"/>
      <c r="BK165" s="925"/>
      <c r="BL165" s="925"/>
      <c r="BM165" s="925"/>
      <c r="BN165" s="925"/>
      <c r="BO165" s="926"/>
      <c r="BP165" s="926"/>
      <c r="BQ165" s="926"/>
      <c r="BR165" s="926"/>
      <c r="BS165" s="926"/>
      <c r="BT165" s="926"/>
      <c r="BU165" s="926"/>
      <c r="BV165" s="926"/>
      <c r="BW165" s="926"/>
      <c r="BX165" s="926"/>
      <c r="BY165" s="927"/>
      <c r="BZ165" s="927"/>
      <c r="CA165" s="927"/>
      <c r="CB165" s="927"/>
      <c r="CC165" s="927"/>
      <c r="CD165" s="927"/>
      <c r="CE165" s="927"/>
      <c r="CF165" s="927"/>
      <c r="CG165" s="927"/>
      <c r="CH165" s="927"/>
      <c r="CI165" s="927"/>
      <c r="CJ165" s="927"/>
      <c r="CK165" s="927"/>
      <c r="CL165" s="928"/>
      <c r="CM165" s="928"/>
      <c r="CN165" s="928"/>
      <c r="CO165" s="928"/>
      <c r="CP165" s="928"/>
      <c r="CQ165" s="928"/>
      <c r="CR165" s="928"/>
      <c r="CS165" s="928"/>
      <c r="CT165" s="928"/>
      <c r="CU165" s="928"/>
      <c r="CV165" s="928"/>
      <c r="CW165" s="928"/>
      <c r="CX165" s="929"/>
      <c r="CY165" s="929"/>
      <c r="CZ165" s="929"/>
      <c r="DA165" s="929"/>
      <c r="DB165" s="929"/>
      <c r="DC165" s="929"/>
      <c r="DD165" s="929"/>
      <c r="DE165" s="929"/>
      <c r="DF165" s="929"/>
      <c r="DG165" s="929"/>
      <c r="DH165" s="929"/>
      <c r="DI165" s="929"/>
      <c r="DJ165" s="929"/>
      <c r="DK165" s="930"/>
      <c r="DL165" s="930"/>
      <c r="DM165" s="930"/>
      <c r="DN165" s="930"/>
      <c r="DO165" s="930"/>
      <c r="DP165" s="930"/>
      <c r="DQ165" s="930"/>
      <c r="DR165" s="930"/>
      <c r="DS165" s="930"/>
    </row>
    <row r="166" spans="1:184" s="1354" customFormat="1" x14ac:dyDescent="0.25">
      <c r="A166" s="887"/>
      <c r="B166" s="175"/>
      <c r="C166" s="299"/>
      <c r="D166" s="238"/>
      <c r="E166" s="915"/>
      <c r="F166" s="914"/>
      <c r="G166" s="241"/>
      <c r="H166" s="242"/>
      <c r="I166" s="860"/>
      <c r="J166" s="861"/>
      <c r="K166" s="861"/>
      <c r="L166" s="249"/>
      <c r="M166" s="250"/>
      <c r="N166" s="245"/>
      <c r="O166" s="1437"/>
      <c r="P166" s="251"/>
      <c r="Q166" s="242"/>
      <c r="R166" s="262"/>
      <c r="S166" s="262"/>
      <c r="T166" s="256"/>
      <c r="U166" s="258"/>
      <c r="V166" s="264"/>
      <c r="W166" s="264"/>
      <c r="X166" s="875"/>
      <c r="Y166" s="876"/>
      <c r="Z166" s="882"/>
      <c r="AA166" s="265"/>
      <c r="AB166" s="265"/>
      <c r="AC166" s="265"/>
      <c r="AD166" s="266"/>
      <c r="AE166" s="266"/>
      <c r="AF166" s="266"/>
      <c r="AG166" s="266"/>
      <c r="AH166" s="266"/>
      <c r="AI166" s="267"/>
      <c r="AJ166" s="268"/>
      <c r="AK166" s="268"/>
      <c r="AL166" s="273"/>
      <c r="AM166" s="273"/>
      <c r="AN166" s="273"/>
      <c r="AO166" s="273"/>
      <c r="AP166" s="273"/>
      <c r="AQ166" s="273"/>
      <c r="AR166" s="273"/>
      <c r="AS166" s="273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5"/>
      <c r="BE166" s="275"/>
      <c r="BF166" s="275"/>
      <c r="BG166" s="275"/>
      <c r="BH166" s="275"/>
      <c r="BI166" s="275"/>
      <c r="BJ166" s="275"/>
      <c r="BK166" s="275"/>
      <c r="BL166" s="275"/>
      <c r="BM166" s="275"/>
      <c r="BN166" s="275"/>
      <c r="BO166" s="276"/>
      <c r="BP166" s="276"/>
      <c r="BQ166" s="276"/>
      <c r="BR166" s="276"/>
      <c r="BS166" s="276"/>
      <c r="BT166" s="276"/>
      <c r="BU166" s="276"/>
      <c r="BV166" s="276"/>
      <c r="BW166" s="276"/>
      <c r="BX166" s="276"/>
      <c r="BY166" s="269"/>
      <c r="BZ166" s="269"/>
      <c r="CA166" s="269"/>
      <c r="CB166" s="269"/>
      <c r="CC166" s="269"/>
      <c r="CD166" s="269"/>
      <c r="CE166" s="269"/>
      <c r="CF166" s="269"/>
      <c r="CG166" s="269"/>
      <c r="CH166" s="269"/>
      <c r="CI166" s="269"/>
      <c r="CJ166" s="269"/>
      <c r="CK166" s="269"/>
      <c r="CL166" s="277"/>
      <c r="CM166" s="277"/>
      <c r="CN166" s="277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68"/>
      <c r="CY166" s="268"/>
      <c r="CZ166" s="268"/>
      <c r="DA166" s="268"/>
      <c r="DB166" s="268"/>
      <c r="DC166" s="268"/>
      <c r="DD166" s="268"/>
      <c r="DE166" s="268"/>
      <c r="DF166" s="268"/>
      <c r="DG166" s="268"/>
      <c r="DH166" s="268"/>
      <c r="DI166" s="268"/>
      <c r="DJ166" s="268"/>
      <c r="DK166" s="273"/>
      <c r="DL166" s="273"/>
      <c r="DM166" s="273"/>
      <c r="DN166" s="273"/>
      <c r="DO166" s="273"/>
      <c r="DP166" s="273"/>
      <c r="DQ166" s="273"/>
      <c r="DR166" s="273"/>
      <c r="DS166" s="273"/>
      <c r="DT166" s="1166"/>
      <c r="DU166" s="1166"/>
      <c r="DV166" s="1269"/>
      <c r="DW166" s="1269"/>
      <c r="DX166" s="1269"/>
      <c r="DY166" s="1269"/>
      <c r="DZ166" s="1269"/>
      <c r="EA166" s="1269"/>
      <c r="EB166" s="1269"/>
      <c r="EC166" s="1269"/>
      <c r="ED166" s="1269"/>
      <c r="EE166" s="1269"/>
      <c r="EF166" s="1269"/>
      <c r="EG166" s="1269"/>
      <c r="EH166" s="1269"/>
      <c r="EI166" s="1269"/>
      <c r="EJ166" s="1269"/>
      <c r="EK166" s="1269"/>
      <c r="EL166" s="1269"/>
      <c r="EM166" s="1269"/>
      <c r="EN166" s="1269"/>
      <c r="EO166" s="1269"/>
      <c r="EP166" s="1269"/>
      <c r="EQ166" s="1269"/>
      <c r="ER166" s="1269"/>
      <c r="ES166" s="1269"/>
      <c r="ET166" s="1269"/>
      <c r="EU166" s="1269"/>
      <c r="EV166" s="1269"/>
      <c r="EW166" s="1269"/>
      <c r="EX166" s="1269"/>
      <c r="EY166" s="1269"/>
      <c r="EZ166" s="1269"/>
      <c r="FA166" s="1269"/>
      <c r="FB166" s="1269"/>
      <c r="FC166" s="1269"/>
      <c r="FD166" s="1269"/>
      <c r="FE166" s="1269"/>
      <c r="FF166" s="1269"/>
      <c r="FG166" s="1269"/>
      <c r="FH166" s="1269"/>
      <c r="FI166" s="1269"/>
      <c r="FJ166" s="1269"/>
      <c r="FK166" s="1269"/>
      <c r="FL166" s="1269"/>
      <c r="FM166" s="1269"/>
      <c r="FN166" s="1269"/>
      <c r="FO166" s="1269"/>
      <c r="FP166" s="1269"/>
      <c r="FQ166" s="1269"/>
      <c r="FR166" s="1269"/>
      <c r="FS166" s="1269"/>
      <c r="FT166" s="1269"/>
      <c r="FU166" s="1269"/>
      <c r="FV166" s="1269"/>
      <c r="FW166" s="1269"/>
      <c r="FX166" s="1269"/>
      <c r="FY166" s="1269"/>
      <c r="FZ166" s="1269"/>
      <c r="GA166" s="1269"/>
      <c r="GB166" s="1269"/>
    </row>
    <row r="167" spans="1:184" s="1354" customFormat="1" x14ac:dyDescent="0.25">
      <c r="A167" s="887"/>
      <c r="B167" s="175"/>
      <c r="C167" s="299"/>
      <c r="D167" s="238"/>
      <c r="E167" s="915"/>
      <c r="F167" s="914"/>
      <c r="G167" s="241"/>
      <c r="H167" s="242"/>
      <c r="I167" s="860"/>
      <c r="J167" s="861"/>
      <c r="K167" s="861"/>
      <c r="L167" s="249"/>
      <c r="M167" s="250"/>
      <c r="N167" s="245"/>
      <c r="O167" s="1437"/>
      <c r="P167" s="251"/>
      <c r="Q167" s="242"/>
      <c r="R167" s="262"/>
      <c r="S167" s="262"/>
      <c r="T167" s="256"/>
      <c r="U167" s="258"/>
      <c r="V167" s="264"/>
      <c r="W167" s="264"/>
      <c r="X167" s="875"/>
      <c r="Y167" s="876"/>
      <c r="Z167" s="882"/>
      <c r="AA167" s="265"/>
      <c r="AB167" s="265"/>
      <c r="AC167" s="265"/>
      <c r="AD167" s="266"/>
      <c r="AE167" s="266"/>
      <c r="AF167" s="266"/>
      <c r="AG167" s="266"/>
      <c r="AH167" s="266"/>
      <c r="AI167" s="267"/>
      <c r="AJ167" s="268"/>
      <c r="AK167" s="268"/>
      <c r="AL167" s="273"/>
      <c r="AM167" s="273"/>
      <c r="AN167" s="273"/>
      <c r="AO167" s="273"/>
      <c r="AP167" s="273"/>
      <c r="AQ167" s="273"/>
      <c r="AR167" s="273"/>
      <c r="AS167" s="273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5"/>
      <c r="BE167" s="275"/>
      <c r="BF167" s="275"/>
      <c r="BG167" s="275"/>
      <c r="BH167" s="275"/>
      <c r="BI167" s="275"/>
      <c r="BJ167" s="275"/>
      <c r="BK167" s="275"/>
      <c r="BL167" s="275"/>
      <c r="BM167" s="275"/>
      <c r="BN167" s="275"/>
      <c r="BO167" s="276"/>
      <c r="BP167" s="276"/>
      <c r="BQ167" s="276"/>
      <c r="BR167" s="276"/>
      <c r="BS167" s="276"/>
      <c r="BT167" s="276"/>
      <c r="BU167" s="276"/>
      <c r="BV167" s="276"/>
      <c r="BW167" s="276"/>
      <c r="BX167" s="276"/>
      <c r="BY167" s="269"/>
      <c r="BZ167" s="269"/>
      <c r="CA167" s="269"/>
      <c r="CB167" s="269"/>
      <c r="CC167" s="269"/>
      <c r="CD167" s="269"/>
      <c r="CE167" s="269"/>
      <c r="CF167" s="269"/>
      <c r="CG167" s="269"/>
      <c r="CH167" s="269"/>
      <c r="CI167" s="269"/>
      <c r="CJ167" s="269"/>
      <c r="CK167" s="269"/>
      <c r="CL167" s="277"/>
      <c r="CM167" s="277"/>
      <c r="CN167" s="277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68"/>
      <c r="CY167" s="268"/>
      <c r="CZ167" s="268"/>
      <c r="DA167" s="268"/>
      <c r="DB167" s="268"/>
      <c r="DC167" s="268"/>
      <c r="DD167" s="268"/>
      <c r="DE167" s="268"/>
      <c r="DF167" s="268"/>
      <c r="DG167" s="268"/>
      <c r="DH167" s="268"/>
      <c r="DI167" s="268"/>
      <c r="DJ167" s="268"/>
      <c r="DK167" s="273"/>
      <c r="DL167" s="273"/>
      <c r="DM167" s="273"/>
      <c r="DN167" s="273"/>
      <c r="DO167" s="273"/>
      <c r="DP167" s="273"/>
      <c r="DQ167" s="273"/>
      <c r="DR167" s="273"/>
      <c r="DS167" s="273"/>
      <c r="DT167" s="1166"/>
      <c r="DU167" s="1166"/>
      <c r="DV167" s="1269"/>
      <c r="DW167" s="1269"/>
      <c r="DX167" s="1269"/>
      <c r="DY167" s="1269"/>
      <c r="DZ167" s="1269"/>
      <c r="EA167" s="1269"/>
      <c r="EB167" s="1269"/>
      <c r="EC167" s="1269"/>
      <c r="ED167" s="1269"/>
      <c r="EE167" s="1269"/>
      <c r="EF167" s="1269"/>
      <c r="EG167" s="1269"/>
      <c r="EH167" s="1269"/>
      <c r="EI167" s="1269"/>
      <c r="EJ167" s="1269"/>
      <c r="EK167" s="1269"/>
      <c r="EL167" s="1269"/>
      <c r="EM167" s="1269"/>
      <c r="EN167" s="1269"/>
      <c r="EO167" s="1269"/>
      <c r="EP167" s="1269"/>
      <c r="EQ167" s="1269"/>
      <c r="ER167" s="1269"/>
      <c r="ES167" s="1269"/>
      <c r="ET167" s="1269"/>
      <c r="EU167" s="1269"/>
      <c r="EV167" s="1269"/>
      <c r="EW167" s="1269"/>
      <c r="EX167" s="1269"/>
      <c r="EY167" s="1269"/>
      <c r="EZ167" s="1269"/>
      <c r="FA167" s="1269"/>
      <c r="FB167" s="1269"/>
      <c r="FC167" s="1269"/>
      <c r="FD167" s="1269"/>
      <c r="FE167" s="1269"/>
      <c r="FF167" s="1269"/>
      <c r="FG167" s="1269"/>
      <c r="FH167" s="1269"/>
      <c r="FI167" s="1269"/>
      <c r="FJ167" s="1269"/>
      <c r="FK167" s="1269"/>
      <c r="FL167" s="1269"/>
      <c r="FM167" s="1269"/>
      <c r="FN167" s="1269"/>
      <c r="FO167" s="1269"/>
      <c r="FP167" s="1269"/>
      <c r="FQ167" s="1269"/>
      <c r="FR167" s="1269"/>
      <c r="FS167" s="1269"/>
      <c r="FT167" s="1269"/>
      <c r="FU167" s="1269"/>
      <c r="FV167" s="1269"/>
      <c r="FW167" s="1269"/>
      <c r="FX167" s="1269"/>
      <c r="FY167" s="1269"/>
      <c r="FZ167" s="1269"/>
      <c r="GA167" s="1269"/>
      <c r="GB167" s="1269"/>
    </row>
  </sheetData>
  <sheetProtection sort="0" autoFilter="0"/>
  <autoFilter ref="A6:DS100">
    <sortState ref="A8:DS101">
      <sortCondition ref="B7:B101"/>
    </sortState>
  </autoFilter>
  <mergeCells count="71">
    <mergeCell ref="N116:O116"/>
    <mergeCell ref="N114:O114"/>
    <mergeCell ref="P114:Q114"/>
    <mergeCell ref="R114:S114"/>
    <mergeCell ref="N115:O115"/>
    <mergeCell ref="P115:Q115"/>
    <mergeCell ref="R115:S115"/>
    <mergeCell ref="N112:O112"/>
    <mergeCell ref="P112:Q112"/>
    <mergeCell ref="R112:S112"/>
    <mergeCell ref="N113:O113"/>
    <mergeCell ref="P113:Q113"/>
    <mergeCell ref="R113:S113"/>
    <mergeCell ref="N110:O110"/>
    <mergeCell ref="P110:Q110"/>
    <mergeCell ref="R110:S110"/>
    <mergeCell ref="N111:O111"/>
    <mergeCell ref="P111:Q111"/>
    <mergeCell ref="R111:S111"/>
    <mergeCell ref="B108:F108"/>
    <mergeCell ref="G108:K108"/>
    <mergeCell ref="N108:O108"/>
    <mergeCell ref="P108:Q108"/>
    <mergeCell ref="R108:S108"/>
    <mergeCell ref="N109:O109"/>
    <mergeCell ref="P109:Q109"/>
    <mergeCell ref="R109:S109"/>
    <mergeCell ref="B106:F106"/>
    <mergeCell ref="G106:K106"/>
    <mergeCell ref="N106:O106"/>
    <mergeCell ref="P106:Q106"/>
    <mergeCell ref="R106:S106"/>
    <mergeCell ref="B107:F107"/>
    <mergeCell ref="G107:K107"/>
    <mergeCell ref="N107:O107"/>
    <mergeCell ref="P107:Q107"/>
    <mergeCell ref="R107:S107"/>
    <mergeCell ref="R103:S104"/>
    <mergeCell ref="B104:F104"/>
    <mergeCell ref="G104:K104"/>
    <mergeCell ref="B105:F105"/>
    <mergeCell ref="G105:K105"/>
    <mergeCell ref="N105:O105"/>
    <mergeCell ref="P105:Q105"/>
    <mergeCell ref="R105:S105"/>
    <mergeCell ref="BO4:BX4"/>
    <mergeCell ref="BY4:CK4"/>
    <mergeCell ref="CL4:CW4"/>
    <mergeCell ref="CX4:DJ4"/>
    <mergeCell ref="DK4:DS4"/>
    <mergeCell ref="B103:F103"/>
    <mergeCell ref="G103:K103"/>
    <mergeCell ref="M103:M115"/>
    <mergeCell ref="N103:O104"/>
    <mergeCell ref="P103:Q104"/>
    <mergeCell ref="BO1:BX1"/>
    <mergeCell ref="BY1:CK1"/>
    <mergeCell ref="CL1:CW1"/>
    <mergeCell ref="CX1:DJ1"/>
    <mergeCell ref="DK1:DS1"/>
    <mergeCell ref="AA4:AC4"/>
    <mergeCell ref="AD4:AK4"/>
    <mergeCell ref="AL4:AS4"/>
    <mergeCell ref="AT4:BC4"/>
    <mergeCell ref="BD4:BN4"/>
    <mergeCell ref="C1:Z2"/>
    <mergeCell ref="AA1:AC1"/>
    <mergeCell ref="AD1:AK1"/>
    <mergeCell ref="AL1:AS1"/>
    <mergeCell ref="AT1:BC1"/>
    <mergeCell ref="BD1:BN1"/>
  </mergeCells>
  <conditionalFormatting sqref="AA7:DA100 DS7:DS100 DK41:DR41">
    <cfRule type="expression" dxfId="77" priority="73">
      <formula>AA7=AA$5</formula>
    </cfRule>
    <cfRule type="expression" dxfId="76" priority="74">
      <formula>AA7=3</formula>
    </cfRule>
    <cfRule type="expression" dxfId="75" priority="75">
      <formula>AA7=2</formula>
    </cfRule>
    <cfRule type="expression" dxfId="74" priority="76">
      <formula>AA7=1</formula>
    </cfRule>
    <cfRule type="expression" dxfId="73" priority="77">
      <formula>AA7&gt;AA$5/2</formula>
    </cfRule>
    <cfRule type="expression" dxfId="72" priority="78">
      <formula>AA7&lt;=AA$5/2</formula>
    </cfRule>
  </conditionalFormatting>
  <conditionalFormatting sqref="DB7:DB100">
    <cfRule type="expression" dxfId="71" priority="67">
      <formula>DB7=DB$5</formula>
    </cfRule>
    <cfRule type="expression" dxfId="70" priority="68">
      <formula>DB7=3</formula>
    </cfRule>
    <cfRule type="expression" dxfId="69" priority="69">
      <formula>DB7=2</formula>
    </cfRule>
    <cfRule type="expression" dxfId="68" priority="70">
      <formula>DB7=1</formula>
    </cfRule>
    <cfRule type="expression" dxfId="67" priority="71">
      <formula>DB7&gt;DB$5/2</formula>
    </cfRule>
    <cfRule type="expression" dxfId="66" priority="72">
      <formula>DB7&lt;=DB$5/2</formula>
    </cfRule>
  </conditionalFormatting>
  <conditionalFormatting sqref="DJ7:DJ100">
    <cfRule type="expression" dxfId="65" priority="61">
      <formula>DJ7=DJ$5</formula>
    </cfRule>
    <cfRule type="expression" dxfId="64" priority="62">
      <formula>DJ7=3</formula>
    </cfRule>
    <cfRule type="expression" dxfId="63" priority="63">
      <formula>DJ7=2</formula>
    </cfRule>
    <cfRule type="expression" dxfId="62" priority="64">
      <formula>DJ7=1</formula>
    </cfRule>
    <cfRule type="expression" dxfId="61" priority="65">
      <formula>DJ7&gt;DJ$5/2</formula>
    </cfRule>
    <cfRule type="expression" dxfId="60" priority="66">
      <formula>DJ7&lt;=DJ$5/2</formula>
    </cfRule>
  </conditionalFormatting>
  <conditionalFormatting sqref="DC7:DC100">
    <cfRule type="expression" dxfId="59" priority="55">
      <formula>DC7=DC$5</formula>
    </cfRule>
    <cfRule type="expression" dxfId="58" priority="56">
      <formula>DC7=3</formula>
    </cfRule>
    <cfRule type="expression" dxfId="57" priority="57">
      <formula>DC7=2</formula>
    </cfRule>
    <cfRule type="expression" dxfId="56" priority="58">
      <formula>DC7=1</formula>
    </cfRule>
    <cfRule type="expression" dxfId="55" priority="59">
      <formula>DC7&gt;DC$5/2</formula>
    </cfRule>
    <cfRule type="expression" dxfId="54" priority="60">
      <formula>DC7&lt;=DC$5/2</formula>
    </cfRule>
  </conditionalFormatting>
  <conditionalFormatting sqref="DD7:DD100">
    <cfRule type="expression" dxfId="53" priority="49">
      <formula>DD7=DD$5</formula>
    </cfRule>
    <cfRule type="expression" dxfId="52" priority="50">
      <formula>DD7=3</formula>
    </cfRule>
    <cfRule type="expression" dxfId="51" priority="51">
      <formula>DD7=2</formula>
    </cfRule>
    <cfRule type="expression" dxfId="50" priority="52">
      <formula>DD7=1</formula>
    </cfRule>
    <cfRule type="expression" dxfId="49" priority="53">
      <formula>DD7&gt;DD$5/2</formula>
    </cfRule>
    <cfRule type="expression" dxfId="48" priority="54">
      <formula>DD7&lt;=DD$5/2</formula>
    </cfRule>
  </conditionalFormatting>
  <conditionalFormatting sqref="DE7:DF100">
    <cfRule type="expression" dxfId="47" priority="43">
      <formula>DE7=DE$5</formula>
    </cfRule>
    <cfRule type="expression" dxfId="46" priority="44">
      <formula>DE7=3</formula>
    </cfRule>
    <cfRule type="expression" dxfId="45" priority="45">
      <formula>DE7=2</formula>
    </cfRule>
    <cfRule type="expression" dxfId="44" priority="46">
      <formula>DE7=1</formula>
    </cfRule>
    <cfRule type="expression" dxfId="43" priority="47">
      <formula>DE7&gt;DE$5/2</formula>
    </cfRule>
    <cfRule type="expression" dxfId="42" priority="48">
      <formula>DE7&lt;=DE$5/2</formula>
    </cfRule>
  </conditionalFormatting>
  <conditionalFormatting sqref="DF7:DF100">
    <cfRule type="expression" dxfId="41" priority="37">
      <formula>DF7=DF$5</formula>
    </cfRule>
    <cfRule type="expression" dxfId="40" priority="38">
      <formula>DF7=3</formula>
    </cfRule>
    <cfRule type="expression" dxfId="39" priority="39">
      <formula>DF7=2</formula>
    </cfRule>
    <cfRule type="expression" dxfId="38" priority="40">
      <formula>DF7=1</formula>
    </cfRule>
    <cfRule type="expression" dxfId="37" priority="41">
      <formula>DF7&gt;DF$5/2</formula>
    </cfRule>
    <cfRule type="expression" dxfId="36" priority="42">
      <formula>DF7&lt;=DF$5/2</formula>
    </cfRule>
  </conditionalFormatting>
  <conditionalFormatting sqref="DG7:DG100">
    <cfRule type="expression" dxfId="35" priority="31">
      <formula>DG7=DG$5</formula>
    </cfRule>
    <cfRule type="expression" dxfId="34" priority="32">
      <formula>DG7=3</formula>
    </cfRule>
    <cfRule type="expression" dxfId="33" priority="33">
      <formula>DG7=2</formula>
    </cfRule>
    <cfRule type="expression" dxfId="32" priority="34">
      <formula>DG7=1</formula>
    </cfRule>
    <cfRule type="expression" dxfId="31" priority="35">
      <formula>DG7&gt;DG$5/2</formula>
    </cfRule>
    <cfRule type="expression" dxfId="30" priority="36">
      <formula>DG7&lt;=DG$5/2</formula>
    </cfRule>
  </conditionalFormatting>
  <conditionalFormatting sqref="DH7:DH100">
    <cfRule type="expression" dxfId="29" priority="25">
      <formula>DH7=DH$5</formula>
    </cfRule>
    <cfRule type="expression" dxfId="28" priority="26">
      <formula>DH7=3</formula>
    </cfRule>
    <cfRule type="expression" dxfId="27" priority="27">
      <formula>DH7=2</formula>
    </cfRule>
    <cfRule type="expression" dxfId="26" priority="28">
      <formula>DH7=1</formula>
    </cfRule>
    <cfRule type="expression" dxfId="25" priority="29">
      <formula>DH7&gt;DH$5/2</formula>
    </cfRule>
    <cfRule type="expression" dxfId="24" priority="30">
      <formula>DH7&lt;=DH$5/2</formula>
    </cfRule>
  </conditionalFormatting>
  <conditionalFormatting sqref="DI7:DI100">
    <cfRule type="expression" dxfId="23" priority="19">
      <formula>DI7=DI$5</formula>
    </cfRule>
    <cfRule type="expression" dxfId="22" priority="20">
      <formula>DI7=3</formula>
    </cfRule>
    <cfRule type="expression" dxfId="21" priority="21">
      <formula>DI7=2</formula>
    </cfRule>
    <cfRule type="expression" dxfId="20" priority="22">
      <formula>DI7=1</formula>
    </cfRule>
    <cfRule type="expression" dxfId="19" priority="23">
      <formula>DI7&gt;DI$5/2</formula>
    </cfRule>
    <cfRule type="expression" dxfId="18" priority="24">
      <formula>DI7&lt;=DI$5/2</formula>
    </cfRule>
  </conditionalFormatting>
  <conditionalFormatting sqref="DK7:DK100">
    <cfRule type="expression" dxfId="17" priority="13">
      <formula>DK7=DK$5</formula>
    </cfRule>
    <cfRule type="expression" dxfId="16" priority="14">
      <formula>DK7=3</formula>
    </cfRule>
    <cfRule type="expression" dxfId="15" priority="15">
      <formula>DK7=2</formula>
    </cfRule>
    <cfRule type="expression" dxfId="14" priority="16">
      <formula>DK7=1</formula>
    </cfRule>
    <cfRule type="expression" dxfId="13" priority="17">
      <formula>DK7&gt;DK$5/2</formula>
    </cfRule>
    <cfRule type="expression" dxfId="12" priority="18">
      <formula>DK7&lt;=DK$5/2</formula>
    </cfRule>
  </conditionalFormatting>
  <conditionalFormatting sqref="DL7:DL100">
    <cfRule type="expression" dxfId="11" priority="7">
      <formula>DL7=DL$5</formula>
    </cfRule>
    <cfRule type="expression" dxfId="10" priority="8">
      <formula>DL7=3</formula>
    </cfRule>
    <cfRule type="expression" dxfId="9" priority="9">
      <formula>DL7=2</formula>
    </cfRule>
    <cfRule type="expression" dxfId="8" priority="10">
      <formula>DL7=1</formula>
    </cfRule>
    <cfRule type="expression" dxfId="7" priority="11">
      <formula>DL7&gt;DL$5/2</formula>
    </cfRule>
    <cfRule type="expression" dxfId="6" priority="12">
      <formula>DL7&lt;=DL$5/2</formula>
    </cfRule>
  </conditionalFormatting>
  <conditionalFormatting sqref="DM7:DR100">
    <cfRule type="expression" dxfId="5" priority="1">
      <formula>DM7=DM$5</formula>
    </cfRule>
    <cfRule type="expression" dxfId="4" priority="2">
      <formula>DM7=3</formula>
    </cfRule>
    <cfRule type="expression" dxfId="3" priority="3">
      <formula>DM7=2</formula>
    </cfRule>
    <cfRule type="expression" dxfId="2" priority="4">
      <formula>DM7=1</formula>
    </cfRule>
    <cfRule type="expression" dxfId="1" priority="5">
      <formula>DM7&gt;DM$5/2</formula>
    </cfRule>
    <cfRule type="expression" dxfId="0" priority="6">
      <formula>DM7&lt;=DM$5/2</formula>
    </cfRule>
  </conditionalFormatting>
  <printOptions horizontalCentered="1"/>
  <pageMargins left="0.25" right="0.25" top="0.75" bottom="0.75" header="0.3" footer="0.3"/>
  <pageSetup paperSize="8" scale="32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03"/>
  <sheetViews>
    <sheetView zoomScaleNormal="100" workbookViewId="0">
      <pane xSplit="4" ySplit="8" topLeftCell="E9" activePane="bottomRight" state="frozen"/>
      <selection activeCell="A2" sqref="A2"/>
      <selection pane="topRight" activeCell="E2" sqref="E2"/>
      <selection pane="bottomLeft" activeCell="A11" sqref="A11"/>
      <selection pane="bottomRight" activeCell="B7" sqref="B7"/>
    </sheetView>
  </sheetViews>
  <sheetFormatPr baseColWidth="10" defaultColWidth="11.42578125" defaultRowHeight="15" x14ac:dyDescent="0.25"/>
  <cols>
    <col min="1" max="1" width="1.42578125" style="1332" customWidth="1"/>
    <col min="2" max="2" width="19.85546875" style="175" bestFit="1" customWidth="1"/>
    <col min="3" max="3" width="3" style="1082" bestFit="1" customWidth="1"/>
    <col min="4" max="4" width="6" style="242" customWidth="1"/>
    <col min="5" max="5" width="3.28515625" style="1085" bestFit="1" customWidth="1"/>
    <col min="6" max="6" width="6" style="1085" bestFit="1" customWidth="1"/>
    <col min="7" max="7" width="4.85546875" style="1088" bestFit="1" customWidth="1"/>
    <col min="8" max="8" width="3.28515625" style="1105" bestFit="1" customWidth="1"/>
    <col min="9" max="9" width="3.28515625" style="1100" bestFit="1" customWidth="1"/>
    <col min="10" max="10" width="6" style="1100" bestFit="1" customWidth="1"/>
    <col min="11" max="11" width="3" style="1100" bestFit="1" customWidth="1"/>
    <col min="12" max="12" width="3" style="1243" bestFit="1" customWidth="1"/>
    <col min="13" max="13" width="4.85546875" style="1101" bestFit="1" customWidth="1"/>
    <col min="14" max="14" width="3.28515625" style="1108" bestFit="1" customWidth="1"/>
    <col min="15" max="15" width="3.28515625" style="1116" customWidth="1"/>
    <col min="16" max="16" width="6" style="1116" bestFit="1" customWidth="1"/>
    <col min="17" max="17" width="3" style="1116" bestFit="1" customWidth="1"/>
    <col min="18" max="18" width="3" style="1244" bestFit="1" customWidth="1"/>
    <col min="19" max="19" width="4.85546875" style="1117" bestFit="1" customWidth="1"/>
    <col min="20" max="20" width="3.28515625" style="1118" bestFit="1" customWidth="1"/>
    <col min="21" max="21" width="3.28515625" style="1126" bestFit="1" customWidth="1"/>
    <col min="22" max="22" width="6" style="1126" bestFit="1" customWidth="1"/>
    <col min="23" max="23" width="3" style="1126" bestFit="1" customWidth="1"/>
    <col min="24" max="24" width="3.140625" style="1126" bestFit="1" customWidth="1"/>
    <col min="25" max="25" width="4.85546875" style="1127" bestFit="1" customWidth="1"/>
    <col min="26" max="26" width="3.28515625" style="1128" bestFit="1" customWidth="1"/>
    <col min="27" max="27" width="3.28515625" style="1136" bestFit="1" customWidth="1"/>
    <col min="28" max="28" width="6" style="1136" bestFit="1" customWidth="1"/>
    <col min="29" max="29" width="3" style="1136" bestFit="1" customWidth="1"/>
    <col min="30" max="30" width="3.140625" style="1136" bestFit="1" customWidth="1"/>
    <col min="31" max="31" width="4.85546875" style="1137" bestFit="1" customWidth="1"/>
    <col min="32" max="32" width="3.28515625" style="1138" bestFit="1" customWidth="1"/>
    <col min="33" max="33" width="3.28515625" style="1146" bestFit="1" customWidth="1"/>
    <col min="34" max="34" width="6" style="1146" bestFit="1" customWidth="1"/>
    <col min="35" max="35" width="3" style="1146" bestFit="1" customWidth="1"/>
    <col min="36" max="36" width="3.140625" style="1146" bestFit="1" customWidth="1"/>
    <col min="37" max="37" width="4.85546875" style="1147" bestFit="1" customWidth="1"/>
    <col min="38" max="38" width="3.28515625" style="1148" bestFit="1" customWidth="1"/>
    <col min="39" max="39" width="3.28515625" style="1156" bestFit="1" customWidth="1"/>
    <col min="40" max="40" width="6" style="1156" bestFit="1" customWidth="1"/>
    <col min="41" max="41" width="3" style="1156" bestFit="1" customWidth="1"/>
    <col min="42" max="42" width="3.140625" style="1156" bestFit="1" customWidth="1"/>
    <col min="43" max="43" width="4.85546875" style="1157" bestFit="1" customWidth="1"/>
    <col min="44" max="44" width="3.28515625" style="1158" bestFit="1" customWidth="1"/>
    <col min="45" max="45" width="3.28515625" style="1085" bestFit="1" customWidth="1"/>
    <col min="46" max="46" width="6" style="1085" bestFit="1" customWidth="1"/>
    <col min="47" max="47" width="3" style="1085" bestFit="1" customWidth="1"/>
    <col min="48" max="48" width="3.140625" style="1085" bestFit="1" customWidth="1"/>
    <col min="49" max="49" width="4.85546875" style="1088" bestFit="1" customWidth="1"/>
    <col min="50" max="50" width="3.28515625" style="1086" bestFit="1" customWidth="1"/>
    <col min="51" max="51" width="3.28515625" style="1100" bestFit="1" customWidth="1"/>
    <col min="52" max="52" width="6" style="1100" bestFit="1" customWidth="1"/>
    <col min="53" max="53" width="3" style="1100" bestFit="1" customWidth="1"/>
    <col min="54" max="54" width="3.140625" style="1100" bestFit="1" customWidth="1"/>
    <col min="55" max="55" width="4.85546875" style="1101" bestFit="1" customWidth="1"/>
    <col min="56" max="56" width="3.28515625" style="1102" bestFit="1" customWidth="1"/>
    <col min="57" max="57" width="3.28515625" style="273" bestFit="1" customWidth="1"/>
    <col min="58" max="58" width="6" style="273" bestFit="1" customWidth="1"/>
    <col min="59" max="59" width="3" style="273" bestFit="1" customWidth="1"/>
    <col min="60" max="60" width="3.140625" style="273" bestFit="1" customWidth="1"/>
    <col min="61" max="61" width="4" style="1256" bestFit="1" customWidth="1"/>
    <col min="62" max="62" width="3.28515625" style="273" bestFit="1" customWidth="1"/>
    <col min="63" max="63" width="0.85546875" style="1165" customWidth="1"/>
    <col min="64" max="64" width="12" style="1213" bestFit="1" customWidth="1"/>
    <col min="65" max="16384" width="11.42578125" style="1"/>
  </cols>
  <sheetData>
    <row r="1" spans="1:64" s="1012" customFormat="1" ht="33.75" x14ac:dyDescent="0.25">
      <c r="A1" s="1329"/>
      <c r="B1" s="1227"/>
      <c r="C1" s="1228"/>
      <c r="D1" s="1228"/>
      <c r="E1" s="1720" t="s">
        <v>369</v>
      </c>
      <c r="F1" s="1720"/>
      <c r="G1" s="1720"/>
      <c r="H1" s="1720"/>
      <c r="I1" s="1720"/>
      <c r="J1" s="1720"/>
      <c r="K1" s="1720"/>
      <c r="L1" s="1720"/>
      <c r="M1" s="1720"/>
      <c r="N1" s="1720"/>
      <c r="O1" s="1720"/>
      <c r="P1" s="1720"/>
      <c r="Q1" s="1720"/>
      <c r="R1" s="1720"/>
      <c r="S1" s="1720"/>
      <c r="T1" s="1720"/>
      <c r="U1" s="1720"/>
      <c r="V1" s="1720"/>
      <c r="W1" s="1720"/>
      <c r="X1" s="1720"/>
      <c r="Y1" s="1720"/>
      <c r="Z1" s="1720"/>
      <c r="AA1" s="1720"/>
      <c r="AB1" s="1720"/>
      <c r="AC1" s="1720"/>
      <c r="AD1" s="1720"/>
      <c r="AE1" s="1720"/>
      <c r="AF1" s="1720"/>
      <c r="AG1" s="1720"/>
      <c r="AH1" s="1720"/>
      <c r="AI1" s="1720"/>
      <c r="AJ1" s="1720"/>
      <c r="AK1" s="1720"/>
      <c r="AL1" s="1720"/>
      <c r="AM1" s="1720"/>
      <c r="AN1" s="1720"/>
      <c r="AO1" s="1720"/>
      <c r="AP1" s="1720"/>
      <c r="AQ1" s="1720"/>
      <c r="AR1" s="1720"/>
      <c r="AS1" s="1720"/>
      <c r="AT1" s="1720"/>
      <c r="AU1" s="1720"/>
      <c r="AV1" s="1720"/>
      <c r="AW1" s="1720"/>
      <c r="AX1" s="1720"/>
      <c r="AY1" s="1720"/>
      <c r="AZ1" s="1720"/>
      <c r="BA1" s="1720"/>
      <c r="BB1" s="1720"/>
      <c r="BC1" s="1720"/>
      <c r="BD1" s="1720"/>
      <c r="BE1" s="1720"/>
      <c r="BF1" s="1720"/>
      <c r="BG1" s="1720"/>
      <c r="BH1" s="1720"/>
      <c r="BI1" s="1720"/>
      <c r="BJ1" s="1720"/>
      <c r="BK1" s="1720"/>
    </row>
    <row r="2" spans="1:64" s="961" customFormat="1" ht="16.5" customHeight="1" x14ac:dyDescent="0.25">
      <c r="A2" s="1330"/>
      <c r="B2" s="1749" t="s">
        <v>257</v>
      </c>
      <c r="C2" s="1749"/>
      <c r="D2" s="1749"/>
      <c r="E2" s="1730">
        <v>1</v>
      </c>
      <c r="F2" s="1730"/>
      <c r="G2" s="1730"/>
      <c r="H2" s="1730"/>
      <c r="I2" s="1734">
        <v>2</v>
      </c>
      <c r="J2" s="1734"/>
      <c r="K2" s="1734"/>
      <c r="L2" s="1734"/>
      <c r="M2" s="1734"/>
      <c r="N2" s="1734"/>
      <c r="O2" s="1737">
        <v>3</v>
      </c>
      <c r="P2" s="1737"/>
      <c r="Q2" s="1737"/>
      <c r="R2" s="1737"/>
      <c r="S2" s="1737"/>
      <c r="T2" s="1737"/>
      <c r="U2" s="1741">
        <v>4</v>
      </c>
      <c r="V2" s="1741"/>
      <c r="W2" s="1741"/>
      <c r="X2" s="1741"/>
      <c r="Y2" s="1741"/>
      <c r="Z2" s="1741"/>
      <c r="AA2" s="1752">
        <v>5</v>
      </c>
      <c r="AB2" s="1752"/>
      <c r="AC2" s="1752"/>
      <c r="AD2" s="1752"/>
      <c r="AE2" s="1752"/>
      <c r="AF2" s="1752"/>
      <c r="AG2" s="1759">
        <v>6</v>
      </c>
      <c r="AH2" s="1759"/>
      <c r="AI2" s="1759"/>
      <c r="AJ2" s="1759"/>
      <c r="AK2" s="1759"/>
      <c r="AL2" s="1759"/>
      <c r="AM2" s="1748">
        <v>7</v>
      </c>
      <c r="AN2" s="1748"/>
      <c r="AO2" s="1748"/>
      <c r="AP2" s="1748"/>
      <c r="AQ2" s="1748"/>
      <c r="AR2" s="1748"/>
      <c r="AS2" s="1730">
        <v>8</v>
      </c>
      <c r="AT2" s="1730"/>
      <c r="AU2" s="1730"/>
      <c r="AV2" s="1730"/>
      <c r="AW2" s="1730"/>
      <c r="AX2" s="1730"/>
      <c r="AY2" s="1734">
        <v>9</v>
      </c>
      <c r="AZ2" s="1734"/>
      <c r="BA2" s="1734"/>
      <c r="BB2" s="1734"/>
      <c r="BC2" s="1734"/>
      <c r="BD2" s="1734"/>
      <c r="BE2" s="1737">
        <v>10</v>
      </c>
      <c r="BF2" s="1737"/>
      <c r="BG2" s="1737"/>
      <c r="BH2" s="1737"/>
      <c r="BI2" s="1737"/>
      <c r="BJ2" s="1737"/>
      <c r="BK2" s="1162"/>
    </row>
    <row r="3" spans="1:64" s="961" customFormat="1" ht="16.5" customHeight="1" x14ac:dyDescent="0.25">
      <c r="A3" s="1330"/>
      <c r="B3" s="1750" t="s">
        <v>301</v>
      </c>
      <c r="C3" s="1750"/>
      <c r="D3" s="1750"/>
      <c r="E3" s="1729">
        <v>3</v>
      </c>
      <c r="F3" s="1729"/>
      <c r="G3" s="1729"/>
      <c r="H3" s="1729"/>
      <c r="I3" s="1733">
        <v>8</v>
      </c>
      <c r="J3" s="1733"/>
      <c r="K3" s="1733"/>
      <c r="L3" s="1733"/>
      <c r="M3" s="1733"/>
      <c r="N3" s="1733"/>
      <c r="O3" s="1738">
        <v>8</v>
      </c>
      <c r="P3" s="1738"/>
      <c r="Q3" s="1738"/>
      <c r="R3" s="1738"/>
      <c r="S3" s="1738"/>
      <c r="T3" s="1738"/>
      <c r="U3" s="1742">
        <v>10</v>
      </c>
      <c r="V3" s="1742"/>
      <c r="W3" s="1742"/>
      <c r="X3" s="1742"/>
      <c r="Y3" s="1742"/>
      <c r="Z3" s="1742"/>
      <c r="AA3" s="1753">
        <v>11</v>
      </c>
      <c r="AB3" s="1753"/>
      <c r="AC3" s="1753"/>
      <c r="AD3" s="1753"/>
      <c r="AE3" s="1753"/>
      <c r="AF3" s="1753"/>
      <c r="AG3" s="1756">
        <v>10</v>
      </c>
      <c r="AH3" s="1756"/>
      <c r="AI3" s="1756"/>
      <c r="AJ3" s="1756"/>
      <c r="AK3" s="1756"/>
      <c r="AL3" s="1756"/>
      <c r="AM3" s="1745">
        <v>13</v>
      </c>
      <c r="AN3" s="1745"/>
      <c r="AO3" s="1745"/>
      <c r="AP3" s="1745"/>
      <c r="AQ3" s="1745"/>
      <c r="AR3" s="1745"/>
      <c r="AS3" s="1729">
        <v>12</v>
      </c>
      <c r="AT3" s="1729"/>
      <c r="AU3" s="1729"/>
      <c r="AV3" s="1729"/>
      <c r="AW3" s="1729"/>
      <c r="AX3" s="1729"/>
      <c r="AY3" s="1733">
        <v>13</v>
      </c>
      <c r="AZ3" s="1733"/>
      <c r="BA3" s="1733"/>
      <c r="BB3" s="1733"/>
      <c r="BC3" s="1733"/>
      <c r="BD3" s="1733"/>
      <c r="BE3" s="1738">
        <f>COUNTIF('INTEGRALE verrouillée'!DK5:DS5,"&gt;0")</f>
        <v>8</v>
      </c>
      <c r="BF3" s="1738"/>
      <c r="BG3" s="1738"/>
      <c r="BH3" s="1738"/>
      <c r="BI3" s="1738"/>
      <c r="BJ3" s="1738"/>
      <c r="BK3" s="1162"/>
    </row>
    <row r="4" spans="1:64" s="961" customFormat="1" ht="16.5" hidden="1" customHeight="1" x14ac:dyDescent="0.25">
      <c r="A4" s="1330"/>
      <c r="B4" s="1750" t="s">
        <v>358</v>
      </c>
      <c r="C4" s="1750"/>
      <c r="D4" s="1750"/>
      <c r="E4" s="1731">
        <f>'INTEGRALE verrouillée'!AA4</f>
        <v>12</v>
      </c>
      <c r="F4" s="1731"/>
      <c r="G4" s="1731"/>
      <c r="H4" s="1731"/>
      <c r="I4" s="1735">
        <v>13.13</v>
      </c>
      <c r="J4" s="1735"/>
      <c r="K4" s="1735"/>
      <c r="L4" s="1735"/>
      <c r="M4" s="1735"/>
      <c r="N4" s="1735"/>
      <c r="O4" s="1739">
        <v>11.13</v>
      </c>
      <c r="P4" s="1739"/>
      <c r="Q4" s="1739"/>
      <c r="R4" s="1739"/>
      <c r="S4" s="1739"/>
      <c r="T4" s="1739"/>
      <c r="U4" s="1743">
        <v>10.199999999999999</v>
      </c>
      <c r="V4" s="1743"/>
      <c r="W4" s="1743"/>
      <c r="X4" s="1743"/>
      <c r="Y4" s="1743"/>
      <c r="Z4" s="1743"/>
      <c r="AA4" s="1754">
        <v>10.45</v>
      </c>
      <c r="AB4" s="1754"/>
      <c r="AC4" s="1754"/>
      <c r="AD4" s="1754"/>
      <c r="AE4" s="1754"/>
      <c r="AF4" s="1754"/>
      <c r="AG4" s="1757">
        <v>10.1</v>
      </c>
      <c r="AH4" s="1757"/>
      <c r="AI4" s="1757"/>
      <c r="AJ4" s="1757"/>
      <c r="AK4" s="1757"/>
      <c r="AL4" s="1757"/>
      <c r="AM4" s="1746">
        <v>11.15</v>
      </c>
      <c r="AN4" s="1746"/>
      <c r="AO4" s="1746"/>
      <c r="AP4" s="1746"/>
      <c r="AQ4" s="1746"/>
      <c r="AR4" s="1746"/>
      <c r="AS4" s="1731">
        <v>14</v>
      </c>
      <c r="AT4" s="1731"/>
      <c r="AU4" s="1731"/>
      <c r="AV4" s="1731"/>
      <c r="AW4" s="1731"/>
      <c r="AX4" s="1731"/>
      <c r="AY4" s="1735">
        <v>15.31</v>
      </c>
      <c r="AZ4" s="1735"/>
      <c r="BA4" s="1735"/>
      <c r="BB4" s="1735"/>
      <c r="BC4" s="1735"/>
      <c r="BD4" s="1735"/>
      <c r="BE4" s="1739">
        <f>'INTEGRALE verrouillée'!DK4</f>
        <v>14.625</v>
      </c>
      <c r="BF4" s="1739"/>
      <c r="BG4" s="1739"/>
      <c r="BH4" s="1739"/>
      <c r="BI4" s="1739"/>
      <c r="BJ4" s="1739"/>
      <c r="BK4" s="1162"/>
    </row>
    <row r="5" spans="1:64" s="961" customFormat="1" ht="16.5" customHeight="1" x14ac:dyDescent="0.25">
      <c r="A5" s="1330"/>
      <c r="B5" s="1751" t="s">
        <v>359</v>
      </c>
      <c r="C5" s="1751"/>
      <c r="D5" s="1751"/>
      <c r="E5" s="1732">
        <f>COUNTIF(E9:E102,"&gt;0")</f>
        <v>21</v>
      </c>
      <c r="F5" s="1732"/>
      <c r="G5" s="1732"/>
      <c r="H5" s="1732"/>
      <c r="I5" s="1736">
        <f>COUNTIF(I9:I102,"&gt;0")</f>
        <v>27</v>
      </c>
      <c r="J5" s="1736"/>
      <c r="K5" s="1736"/>
      <c r="L5" s="1736"/>
      <c r="M5" s="1736"/>
      <c r="N5" s="1736"/>
      <c r="O5" s="1740">
        <f>COUNTIF(O9:O102,"&gt;0")</f>
        <v>29</v>
      </c>
      <c r="P5" s="1740"/>
      <c r="Q5" s="1740"/>
      <c r="R5" s="1740"/>
      <c r="S5" s="1740"/>
      <c r="T5" s="1740"/>
      <c r="U5" s="1744">
        <f>COUNTIF(U9:U102,"&gt;0")</f>
        <v>31</v>
      </c>
      <c r="V5" s="1744"/>
      <c r="W5" s="1744"/>
      <c r="X5" s="1744"/>
      <c r="Y5" s="1744"/>
      <c r="Z5" s="1744"/>
      <c r="AA5" s="1755">
        <f>COUNTIF(AA9:AA102,"&gt;0")</f>
        <v>33</v>
      </c>
      <c r="AB5" s="1755"/>
      <c r="AC5" s="1755"/>
      <c r="AD5" s="1755"/>
      <c r="AE5" s="1755"/>
      <c r="AF5" s="1755"/>
      <c r="AG5" s="1758">
        <f>COUNTIF(AG9:AG102,"&gt;0")</f>
        <v>25</v>
      </c>
      <c r="AH5" s="1758"/>
      <c r="AI5" s="1758"/>
      <c r="AJ5" s="1758"/>
      <c r="AK5" s="1758"/>
      <c r="AL5" s="1758"/>
      <c r="AM5" s="1747">
        <f>COUNTIF(AM9:AM102,"&gt;0")</f>
        <v>34</v>
      </c>
      <c r="AN5" s="1747"/>
      <c r="AO5" s="1747"/>
      <c r="AP5" s="1747"/>
      <c r="AQ5" s="1747"/>
      <c r="AR5" s="1747"/>
      <c r="AS5" s="1732">
        <f>COUNTIF(AS9:AS102,"&gt;0")</f>
        <v>34</v>
      </c>
      <c r="AT5" s="1732"/>
      <c r="AU5" s="1732"/>
      <c r="AV5" s="1732"/>
      <c r="AW5" s="1732"/>
      <c r="AX5" s="1732"/>
      <c r="AY5" s="1736">
        <f>COUNTIF(AY9:AY102,"&gt;0")</f>
        <v>34</v>
      </c>
      <c r="AZ5" s="1736"/>
      <c r="BA5" s="1736"/>
      <c r="BB5" s="1736"/>
      <c r="BC5" s="1736"/>
      <c r="BD5" s="1736"/>
      <c r="BE5" s="1740">
        <f>COUNTIF(BE9:BE102,"&gt;0")</f>
        <v>27</v>
      </c>
      <c r="BF5" s="1740"/>
      <c r="BG5" s="1740"/>
      <c r="BH5" s="1740"/>
      <c r="BI5" s="1740"/>
      <c r="BJ5" s="1740"/>
      <c r="BK5" s="1162"/>
    </row>
    <row r="6" spans="1:64" s="961" customFormat="1" ht="16.5" customHeight="1" x14ac:dyDescent="0.25">
      <c r="A6" s="1330"/>
      <c r="B6" s="1721" t="s">
        <v>368</v>
      </c>
      <c r="C6" s="1721"/>
      <c r="D6" s="1721"/>
      <c r="E6" s="1722">
        <v>21</v>
      </c>
      <c r="F6" s="1722"/>
      <c r="G6" s="1722"/>
      <c r="H6" s="1722"/>
      <c r="I6" s="1723">
        <v>17</v>
      </c>
      <c r="J6" s="1723"/>
      <c r="K6" s="1723"/>
      <c r="L6" s="1723"/>
      <c r="M6" s="1723"/>
      <c r="N6" s="1723"/>
      <c r="O6" s="1724">
        <v>16</v>
      </c>
      <c r="P6" s="1724"/>
      <c r="Q6" s="1724"/>
      <c r="R6" s="1724"/>
      <c r="S6" s="1724"/>
      <c r="T6" s="1724"/>
      <c r="U6" s="1725">
        <v>14</v>
      </c>
      <c r="V6" s="1725"/>
      <c r="W6" s="1725"/>
      <c r="X6" s="1725"/>
      <c r="Y6" s="1725"/>
      <c r="Z6" s="1725"/>
      <c r="AA6" s="1726">
        <v>15</v>
      </c>
      <c r="AB6" s="1726"/>
      <c r="AC6" s="1726"/>
      <c r="AD6" s="1726"/>
      <c r="AE6" s="1726"/>
      <c r="AF6" s="1726"/>
      <c r="AG6" s="1727">
        <v>16</v>
      </c>
      <c r="AH6" s="1727"/>
      <c r="AI6" s="1727"/>
      <c r="AJ6" s="1727"/>
      <c r="AK6" s="1727"/>
      <c r="AL6" s="1727"/>
      <c r="AM6" s="1728">
        <v>19</v>
      </c>
      <c r="AN6" s="1728"/>
      <c r="AO6" s="1728"/>
      <c r="AP6" s="1728"/>
      <c r="AQ6" s="1728"/>
      <c r="AR6" s="1728"/>
      <c r="AS6" s="1722">
        <v>20</v>
      </c>
      <c r="AT6" s="1722"/>
      <c r="AU6" s="1722"/>
      <c r="AV6" s="1722"/>
      <c r="AW6" s="1722"/>
      <c r="AX6" s="1722"/>
      <c r="AY6" s="1723">
        <v>20</v>
      </c>
      <c r="AZ6" s="1723"/>
      <c r="BA6" s="1723"/>
      <c r="BB6" s="1723"/>
      <c r="BC6" s="1723"/>
      <c r="BD6" s="1723"/>
      <c r="BE6" s="1229"/>
      <c r="BF6" s="1229"/>
      <c r="BG6" s="1229"/>
      <c r="BH6" s="1229"/>
      <c r="BI6" s="1229"/>
      <c r="BJ6" s="1229"/>
      <c r="BK6" s="1162"/>
    </row>
    <row r="7" spans="1:64" s="183" customFormat="1" ht="126.75" x14ac:dyDescent="0.25">
      <c r="A7" s="1331"/>
      <c r="B7" s="271"/>
      <c r="C7" s="1077" t="s">
        <v>357</v>
      </c>
      <c r="D7" s="910" t="s">
        <v>289</v>
      </c>
      <c r="E7" s="1087" t="s">
        <v>355</v>
      </c>
      <c r="F7" s="1083" t="s">
        <v>289</v>
      </c>
      <c r="G7" s="1083" t="s">
        <v>304</v>
      </c>
      <c r="H7" s="1103" t="s">
        <v>356</v>
      </c>
      <c r="I7" s="1094" t="s">
        <v>355</v>
      </c>
      <c r="J7" s="1239" t="s">
        <v>289</v>
      </c>
      <c r="K7" s="1240" t="s">
        <v>371</v>
      </c>
      <c r="L7" s="1245" t="s">
        <v>370</v>
      </c>
      <c r="M7" s="1094" t="s">
        <v>304</v>
      </c>
      <c r="N7" s="1106" t="s">
        <v>356</v>
      </c>
      <c r="O7" s="1109" t="s">
        <v>355</v>
      </c>
      <c r="P7" s="1110" t="s">
        <v>289</v>
      </c>
      <c r="Q7" s="1241" t="s">
        <v>371</v>
      </c>
      <c r="R7" s="1246" t="s">
        <v>370</v>
      </c>
      <c r="S7" s="1109" t="s">
        <v>304</v>
      </c>
      <c r="T7" s="1216" t="s">
        <v>356</v>
      </c>
      <c r="U7" s="1119" t="s">
        <v>355</v>
      </c>
      <c r="V7" s="1120" t="s">
        <v>289</v>
      </c>
      <c r="W7" s="1247" t="s">
        <v>371</v>
      </c>
      <c r="X7" s="1248" t="s">
        <v>370</v>
      </c>
      <c r="Y7" s="1119" t="s">
        <v>304</v>
      </c>
      <c r="Z7" s="1231" t="s">
        <v>356</v>
      </c>
      <c r="AA7" s="1129" t="s">
        <v>355</v>
      </c>
      <c r="AB7" s="1130" t="s">
        <v>289</v>
      </c>
      <c r="AC7" s="1257" t="s">
        <v>371</v>
      </c>
      <c r="AD7" s="1258" t="s">
        <v>370</v>
      </c>
      <c r="AE7" s="1129" t="s">
        <v>304</v>
      </c>
      <c r="AF7" s="1232" t="s">
        <v>356</v>
      </c>
      <c r="AG7" s="1139" t="s">
        <v>355</v>
      </c>
      <c r="AH7" s="1140" t="s">
        <v>289</v>
      </c>
      <c r="AI7" s="1260" t="s">
        <v>371</v>
      </c>
      <c r="AJ7" s="1261" t="s">
        <v>370</v>
      </c>
      <c r="AK7" s="1139" t="s">
        <v>304</v>
      </c>
      <c r="AL7" s="1233" t="s">
        <v>356</v>
      </c>
      <c r="AM7" s="1149" t="s">
        <v>355</v>
      </c>
      <c r="AN7" s="1150" t="s">
        <v>289</v>
      </c>
      <c r="AO7" s="1263" t="s">
        <v>371</v>
      </c>
      <c r="AP7" s="1264" t="s">
        <v>370</v>
      </c>
      <c r="AQ7" s="1149" t="s">
        <v>304</v>
      </c>
      <c r="AR7" s="1234" t="s">
        <v>356</v>
      </c>
      <c r="AS7" s="1087" t="s">
        <v>355</v>
      </c>
      <c r="AT7" s="1083" t="s">
        <v>289</v>
      </c>
      <c r="AU7" s="1266" t="s">
        <v>371</v>
      </c>
      <c r="AV7" s="1267" t="s">
        <v>370</v>
      </c>
      <c r="AW7" s="1087" t="s">
        <v>304</v>
      </c>
      <c r="AX7" s="1235" t="s">
        <v>356</v>
      </c>
      <c r="AY7" s="1094" t="s">
        <v>355</v>
      </c>
      <c r="AZ7" s="1095" t="s">
        <v>289</v>
      </c>
      <c r="BA7" s="1240" t="s">
        <v>371</v>
      </c>
      <c r="BB7" s="1245" t="s">
        <v>370</v>
      </c>
      <c r="BC7" s="1094" t="s">
        <v>304</v>
      </c>
      <c r="BD7" s="1236" t="s">
        <v>356</v>
      </c>
      <c r="BE7" s="1109" t="s">
        <v>355</v>
      </c>
      <c r="BF7" s="1110" t="s">
        <v>289</v>
      </c>
      <c r="BG7" s="1241" t="s">
        <v>371</v>
      </c>
      <c r="BH7" s="1246" t="s">
        <v>370</v>
      </c>
      <c r="BI7" s="1109" t="s">
        <v>304</v>
      </c>
      <c r="BJ7" s="1109" t="s">
        <v>356</v>
      </c>
      <c r="BK7" s="1163"/>
    </row>
    <row r="8" spans="1:64" s="184" customFormat="1" ht="12.75" customHeight="1" x14ac:dyDescent="0.2">
      <c r="A8" s="1331"/>
      <c r="B8" s="272"/>
      <c r="C8" s="1078"/>
      <c r="D8" s="1079"/>
      <c r="E8" s="1092"/>
      <c r="F8" s="1084"/>
      <c r="G8" s="1087"/>
      <c r="H8" s="1103"/>
      <c r="I8" s="1096"/>
      <c r="J8" s="1097"/>
      <c r="K8" s="1097"/>
      <c r="L8" s="1096"/>
      <c r="M8" s="1094"/>
      <c r="N8" s="1106"/>
      <c r="O8" s="1111"/>
      <c r="P8" s="1112"/>
      <c r="Q8" s="1112"/>
      <c r="R8" s="1111"/>
      <c r="S8" s="1109"/>
      <c r="T8" s="1113"/>
      <c r="U8" s="1121"/>
      <c r="V8" s="1122"/>
      <c r="W8" s="1122"/>
      <c r="X8" s="1121"/>
      <c r="Y8" s="1119"/>
      <c r="Z8" s="1123"/>
      <c r="AA8" s="1131"/>
      <c r="AB8" s="1132"/>
      <c r="AC8" s="1132"/>
      <c r="AD8" s="1131"/>
      <c r="AE8" s="1129"/>
      <c r="AF8" s="1133"/>
      <c r="AG8" s="1141"/>
      <c r="AH8" s="1142"/>
      <c r="AI8" s="1142"/>
      <c r="AJ8" s="1141"/>
      <c r="AK8" s="1139"/>
      <c r="AL8" s="1143"/>
      <c r="AM8" s="1151"/>
      <c r="AN8" s="1152"/>
      <c r="AO8" s="1152"/>
      <c r="AP8" s="1151"/>
      <c r="AQ8" s="1149"/>
      <c r="AR8" s="1153"/>
      <c r="AS8" s="1092"/>
      <c r="AT8" s="1084"/>
      <c r="AU8" s="1084"/>
      <c r="AV8" s="1092"/>
      <c r="AW8" s="1087"/>
      <c r="AX8" s="1093"/>
      <c r="AY8" s="1096"/>
      <c r="AZ8" s="1097"/>
      <c r="BA8" s="1097"/>
      <c r="BB8" s="1096"/>
      <c r="BC8" s="1096"/>
      <c r="BD8" s="1097"/>
      <c r="BE8" s="1112"/>
      <c r="BF8" s="1112"/>
      <c r="BG8" s="1112"/>
      <c r="BH8" s="1111"/>
      <c r="BI8" s="1111"/>
      <c r="BJ8" s="1112"/>
      <c r="BK8" s="1164"/>
    </row>
    <row r="9" spans="1:64" s="1269" customFormat="1" ht="11.1" customHeight="1" x14ac:dyDescent="0.25">
      <c r="A9" s="1333"/>
      <c r="B9" s="177" t="s">
        <v>51</v>
      </c>
      <c r="C9" s="1080">
        <f>'INTEGRALE verrouillée'!C7</f>
        <v>1</v>
      </c>
      <c r="D9" s="938">
        <f>'INTEGRALE verrouillée'!D7</f>
        <v>1.0416666666666666E-2</v>
      </c>
      <c r="E9" s="1089">
        <f>COUNTIF('INTEGRALE verrouillée'!AA7:AC7,"&gt;0")</f>
        <v>0</v>
      </c>
      <c r="F9" s="1090" t="str">
        <f t="shared" ref="F9:F40" si="0">IF(E9&gt;0,E9/$E$3,"-")</f>
        <v>-</v>
      </c>
      <c r="G9" s="1091" t="str">
        <f>IF(E9&gt;0,AVERAGE('INTEGRALE verrouillée'!AA7:AC7),"-")</f>
        <v>-</v>
      </c>
      <c r="H9" s="1104" t="s">
        <v>0</v>
      </c>
      <c r="I9" s="1098">
        <f>COUNTIF('INTEGRALE verrouillée'!AD7:AK7,"&gt;0")</f>
        <v>0</v>
      </c>
      <c r="J9" s="1099" t="str">
        <f t="shared" ref="J9:J40" si="1">IF(I9&gt;0,I9/$I$3,"-")</f>
        <v>-</v>
      </c>
      <c r="K9" s="1237" t="str">
        <f>IF(I9&gt;0,COUNTIF('INTEGRALE verrouillée'!AD7:AK7,"=2")+COUNTIF('INTEGRALE verrouillée'!AD7:AK7,"=3"),"-")</f>
        <v>-</v>
      </c>
      <c r="L9" s="1098" t="str">
        <f>IF(I9&gt;0,COUNTIF('INTEGRALE verrouillée'!AD7:AK7,"=1"),"-")</f>
        <v>-</v>
      </c>
      <c r="M9" s="1238" t="str">
        <f>IF(I9&gt;0,AVERAGE('INTEGRALE verrouillée'!AD7:AK7),"-")</f>
        <v>-</v>
      </c>
      <c r="N9" s="1107" t="s">
        <v>0</v>
      </c>
      <c r="O9" s="1114">
        <f>COUNTIF('INTEGRALE verrouillée'!AL7:AS7,"&gt;0")</f>
        <v>1</v>
      </c>
      <c r="P9" s="1115">
        <f t="shared" ref="P9:P40" si="2">IF(O9&gt;0,O9/$O$3,"-")</f>
        <v>0.125</v>
      </c>
      <c r="Q9" s="1242">
        <f>IF(O9&gt;0,COUNTIF('INTEGRALE verrouillée'!AL7:AS7,"=2")+COUNTIF('INTEGRALE verrouillée'!AL7:AS7,"=3"),"-")</f>
        <v>0</v>
      </c>
      <c r="R9" s="1114">
        <f>IF(O9&gt;0,COUNTIF('INTEGRALE verrouillée'!AL7:AS7,"=1"),"-")</f>
        <v>0</v>
      </c>
      <c r="S9" s="1250">
        <f>IF(O9&gt;0,AVERAGE('INTEGRALE verrouillée'!AL7:AS7),"-")</f>
        <v>4</v>
      </c>
      <c r="T9" s="1218" t="s">
        <v>367</v>
      </c>
      <c r="U9" s="1124">
        <f>COUNTIF('INTEGRALE verrouillée'!AT7:BC7,"&gt;0")</f>
        <v>0</v>
      </c>
      <c r="V9" s="1125" t="str">
        <f t="shared" ref="V9:V40" si="3">IF(U9&gt;0,U9/$U$3,"-")</f>
        <v>-</v>
      </c>
      <c r="W9" s="1249" t="str">
        <f>IF(U9&gt;0,COUNTIF('INTEGRALE verrouillée'!AT7:BC7,"=2")+COUNTIF('INTEGRALE verrouillée'!AT7:BC7,"=3"),"-")</f>
        <v>-</v>
      </c>
      <c r="X9" s="1124" t="str">
        <f>IF(U9&gt;0,COUNTIF('INTEGRALE verrouillée'!AT7:BC7,"=1"),"-")</f>
        <v>-</v>
      </c>
      <c r="Y9" s="1251" t="str">
        <f>IF(U9&gt;0,AVERAGE('INTEGRALE verrouillée'!AT7:BC7),"-")</f>
        <v>-</v>
      </c>
      <c r="Z9" s="1220" t="s">
        <v>0</v>
      </c>
      <c r="AA9" s="1134">
        <f>COUNTIF('INTEGRALE verrouillée'!BD7:BN7,"&gt;0")</f>
        <v>0</v>
      </c>
      <c r="AB9" s="1135" t="str">
        <f t="shared" ref="AB9:AB40" si="4">IF(AA9&gt;0,AA9/$AA$3,"-")</f>
        <v>-</v>
      </c>
      <c r="AC9" s="1259" t="str">
        <f>IF(AA9&gt;0,COUNTIF('INTEGRALE verrouillée'!BD7:BN7,"=2")+COUNTIF('INTEGRALE verrouillée'!BD7:BN7,"=3"),"-")</f>
        <v>-</v>
      </c>
      <c r="AD9" s="1134" t="str">
        <f>IF(AA9&gt;0,COUNTIF('INTEGRALE verrouillée'!BD7:BN7,"=1"),"-")</f>
        <v>-</v>
      </c>
      <c r="AE9" s="1252" t="str">
        <f>IF(AA9&gt;0,AVERAGE('INTEGRALE verrouillée'!BD7:BN7),"-")</f>
        <v>-</v>
      </c>
      <c r="AF9" s="1221" t="s">
        <v>0</v>
      </c>
      <c r="AG9" s="1144">
        <f>COUNTIF('INTEGRALE verrouillée'!BO7:BX7,"&gt;0")</f>
        <v>0</v>
      </c>
      <c r="AH9" s="1145" t="str">
        <f t="shared" ref="AH9:AH40" si="5">IF(AG9&gt;0,AG9/$AG$3,"-")</f>
        <v>-</v>
      </c>
      <c r="AI9" s="1262" t="str">
        <f>IF(AG9&gt;0,COUNTIF('INTEGRALE verrouillée'!BO7:BX7,"=2")+COUNTIF('INTEGRALE verrouillée'!BO7:BX7,"=3"),"-")</f>
        <v>-</v>
      </c>
      <c r="AJ9" s="1144" t="str">
        <f>IF(AG9&gt;0,COUNTIF('INTEGRALE verrouillée'!BO7:BX7,"=1"),"-")</f>
        <v>-</v>
      </c>
      <c r="AK9" s="1253" t="str">
        <f>IF(AG9&gt;0,AVERAGE('INTEGRALE verrouillée'!BO7:BX7),"-")</f>
        <v>-</v>
      </c>
      <c r="AL9" s="1223" t="s">
        <v>0</v>
      </c>
      <c r="AM9" s="1154">
        <f>COUNTIF('INTEGRALE verrouillée'!BY7:CK7,"&gt;0")</f>
        <v>0</v>
      </c>
      <c r="AN9" s="1155" t="str">
        <f t="shared" ref="AN9:AN40" si="6">IF(AM9&gt;0,AM9/$AM$3,"-")</f>
        <v>-</v>
      </c>
      <c r="AO9" s="1265" t="str">
        <f>IF(AM9&gt;0,COUNTIF('INTEGRALE verrouillée'!BY7:CK7,"=2")+COUNTIF('INTEGRALE verrouillée'!BY7:CK7,"=3"),"-")</f>
        <v>-</v>
      </c>
      <c r="AP9" s="1154" t="str">
        <f>IF(AM9&gt;0,COUNTIF('INTEGRALE verrouillée'!BY7:CK7,"=1"),"-")</f>
        <v>-</v>
      </c>
      <c r="AQ9" s="1254" t="str">
        <f>IF(AM9&gt;0,AVERAGE('INTEGRALE verrouillée'!BY7:CK7),"-")</f>
        <v>-</v>
      </c>
      <c r="AR9" s="1225" t="s">
        <v>0</v>
      </c>
      <c r="AS9" s="1089">
        <f>COUNTIF('INTEGRALE verrouillée'!CL7:CW7,"&gt;0")</f>
        <v>0</v>
      </c>
      <c r="AT9" s="1090" t="str">
        <f t="shared" ref="AT9:AT40" si="7">IF(AS9&gt;0,AS9/$AS$3,"-")</f>
        <v>-</v>
      </c>
      <c r="AU9" s="1268" t="str">
        <f>IF(AS9&gt;0,COUNTIF('INTEGRALE verrouillée'!CL7:CW7,"=2")+COUNTIF('INTEGRALE verrouillée'!CL7:CW7,"=3"),"-")</f>
        <v>-</v>
      </c>
      <c r="AV9" s="1089" t="str">
        <f>IF(AS9&gt;0,COUNTIF('INTEGRALE verrouillée'!CL7:CW7,"=1"),"-")</f>
        <v>-</v>
      </c>
      <c r="AW9" s="1255" t="str">
        <f>IF(AS9&gt;0,AVERAGE('INTEGRALE verrouillée'!CL7:CW7),"-")</f>
        <v>-</v>
      </c>
      <c r="AX9" s="1104" t="s">
        <v>0</v>
      </c>
      <c r="AY9" s="1098">
        <f>COUNTIF('INTEGRALE verrouillée'!CX7:DJ7,"&gt;0")</f>
        <v>0</v>
      </c>
      <c r="AZ9" s="1099" t="str">
        <f t="shared" ref="AZ9:AZ40" si="8">IF(AY9&gt;0,AY9/$AY$3,"-")</f>
        <v>-</v>
      </c>
      <c r="BA9" s="1237" t="str">
        <f>IF(AY9&gt;0,COUNTIF('INTEGRALE verrouillée'!CX7:DJ7,"=2")+COUNTIF('INTEGRALE verrouillée'!CX7:DJ7,"=3"),"-")</f>
        <v>-</v>
      </c>
      <c r="BB9" s="1098" t="str">
        <f>IF(AY9&gt;0,COUNTIF('INTEGRALE verrouillée'!CX7:DJ7,"=1"),"-")</f>
        <v>-</v>
      </c>
      <c r="BC9" s="1238" t="str">
        <f>IF(AY9&gt;0,AVERAGE('INTEGRALE verrouillée'!CX7:DJ7),"-")</f>
        <v>-</v>
      </c>
      <c r="BD9" s="1107" t="s">
        <v>0</v>
      </c>
      <c r="BE9" s="1114">
        <f>COUNTIF('INTEGRALE verrouillée'!DK7:DS7,"&gt;0")</f>
        <v>0</v>
      </c>
      <c r="BF9" s="1115" t="str">
        <f t="shared" ref="BF9:BF40" si="9">IF(BE9&gt;0,BE9/$BE$3,"-")</f>
        <v>-</v>
      </c>
      <c r="BG9" s="1242" t="str">
        <f>IF(BE9&gt;0,COUNTIF('INTEGRALE verrouillée'!DK7:DS7,"=2")+COUNTIF('INTEGRALE verrouillée'!DK7:DS7,"=3"),"-")</f>
        <v>-</v>
      </c>
      <c r="BH9" s="1114" t="str">
        <f>IF(BE9&gt;0,COUNTIF('INTEGRALE verrouillée'!DK7:DS7,"=1"),"-")</f>
        <v>-</v>
      </c>
      <c r="BI9" s="1250" t="str">
        <f>IF(BE9&gt;0,AVERAGE('INTEGRALE verrouillée'!DK7:DS7),"-")</f>
        <v>-</v>
      </c>
      <c r="BJ9" s="1215" t="s">
        <v>0</v>
      </c>
      <c r="BK9" s="1339"/>
      <c r="BL9" s="1441"/>
    </row>
    <row r="10" spans="1:64" s="1166" customFormat="1" ht="11.1" customHeight="1" x14ac:dyDescent="0.25">
      <c r="A10" s="1333"/>
      <c r="B10" s="182" t="s">
        <v>163</v>
      </c>
      <c r="C10" s="1080">
        <f>'INTEGRALE verrouillée'!C8</f>
        <v>1</v>
      </c>
      <c r="D10" s="938">
        <f>'INTEGRALE verrouillée'!D8</f>
        <v>1.0416666666666666E-2</v>
      </c>
      <c r="E10" s="1089">
        <f>COUNTIF('INTEGRALE verrouillée'!AA8:AC8,"&gt;0")</f>
        <v>0</v>
      </c>
      <c r="F10" s="1090" t="str">
        <f t="shared" si="0"/>
        <v>-</v>
      </c>
      <c r="G10" s="1091" t="str">
        <f>IF(E10&gt;0,AVERAGE('INTEGRALE verrouillée'!AA8:AC8),"-")</f>
        <v>-</v>
      </c>
      <c r="H10" s="1104" t="s">
        <v>0</v>
      </c>
      <c r="I10" s="1098">
        <f>COUNTIF('INTEGRALE verrouillée'!AD8:AK8,"&gt;0")</f>
        <v>0</v>
      </c>
      <c r="J10" s="1099" t="str">
        <f t="shared" si="1"/>
        <v>-</v>
      </c>
      <c r="K10" s="1237" t="str">
        <f>IF(I10&gt;0,COUNTIF('INTEGRALE verrouillée'!AD8:AK8,"=2")+COUNTIF('INTEGRALE verrouillée'!AD8:AK8,"=3"),"-")</f>
        <v>-</v>
      </c>
      <c r="L10" s="1098" t="str">
        <f>IF(I10&gt;0,COUNTIF('INTEGRALE verrouillée'!AD8:AK8,"=1"),"-")</f>
        <v>-</v>
      </c>
      <c r="M10" s="1238" t="str">
        <f>IF(I10&gt;0,AVERAGE('INTEGRALE verrouillée'!AD8:AK8),"-")</f>
        <v>-</v>
      </c>
      <c r="N10" s="1107" t="s">
        <v>0</v>
      </c>
      <c r="O10" s="1114">
        <f>COUNTIF('INTEGRALE verrouillée'!AL8:AS8,"&gt;0")</f>
        <v>1</v>
      </c>
      <c r="P10" s="1115">
        <f t="shared" si="2"/>
        <v>0.125</v>
      </c>
      <c r="Q10" s="1242">
        <f>IF(O10&gt;0,COUNTIF('INTEGRALE verrouillée'!AL8:AS8,"=2")+COUNTIF('INTEGRALE verrouillée'!AL8:AS8,"=3"),"-")</f>
        <v>0</v>
      </c>
      <c r="R10" s="1114">
        <f>IF(O10&gt;0,COUNTIF('INTEGRALE verrouillée'!AL8:AS8,"=1"),"-")</f>
        <v>1</v>
      </c>
      <c r="S10" s="1250">
        <f>IF(O10&gt;0,AVERAGE('INTEGRALE verrouillée'!AL8:AS8),"-")</f>
        <v>1</v>
      </c>
      <c r="T10" s="1218" t="s">
        <v>367</v>
      </c>
      <c r="U10" s="1124">
        <f>COUNTIF('INTEGRALE verrouillée'!AT8:BC8,"&gt;0")</f>
        <v>0</v>
      </c>
      <c r="V10" s="1125" t="str">
        <f t="shared" si="3"/>
        <v>-</v>
      </c>
      <c r="W10" s="1249" t="str">
        <f>IF(U10&gt;0,COUNTIF('INTEGRALE verrouillée'!AT8:BC8,"=2")+COUNTIF('INTEGRALE verrouillée'!AT8:BC8,"=3"),"-")</f>
        <v>-</v>
      </c>
      <c r="X10" s="1124" t="str">
        <f>IF(U10&gt;0,COUNTIF('INTEGRALE verrouillée'!AT8:BC8,"=1"),"-")</f>
        <v>-</v>
      </c>
      <c r="Y10" s="1251" t="str">
        <f>IF(U10&gt;0,AVERAGE('INTEGRALE verrouillée'!AT8:BC8),"-")</f>
        <v>-</v>
      </c>
      <c r="Z10" s="1220" t="s">
        <v>0</v>
      </c>
      <c r="AA10" s="1134">
        <f>COUNTIF('INTEGRALE verrouillée'!BD8:BN8,"&gt;0")</f>
        <v>0</v>
      </c>
      <c r="AB10" s="1135" t="str">
        <f t="shared" si="4"/>
        <v>-</v>
      </c>
      <c r="AC10" s="1259" t="str">
        <f>IF(AA10&gt;0,COUNTIF('INTEGRALE verrouillée'!BD8:BN8,"=2")+COUNTIF('INTEGRALE verrouillée'!BD8:BN8,"=3"),"-")</f>
        <v>-</v>
      </c>
      <c r="AD10" s="1134" t="str">
        <f>IF(AA10&gt;0,COUNTIF('INTEGRALE verrouillée'!BD8:BN8,"=1"),"-")</f>
        <v>-</v>
      </c>
      <c r="AE10" s="1252" t="str">
        <f>IF(AA10&gt;0,AVERAGE('INTEGRALE verrouillée'!BD8:BN8),"-")</f>
        <v>-</v>
      </c>
      <c r="AF10" s="1221" t="s">
        <v>0</v>
      </c>
      <c r="AG10" s="1144">
        <f>COUNTIF('INTEGRALE verrouillée'!BO8:BX8,"&gt;0")</f>
        <v>0</v>
      </c>
      <c r="AH10" s="1145" t="str">
        <f t="shared" si="5"/>
        <v>-</v>
      </c>
      <c r="AI10" s="1262" t="str">
        <f>IF(AG10&gt;0,COUNTIF('INTEGRALE verrouillée'!BO8:BX8,"=2")+COUNTIF('INTEGRALE verrouillée'!BO8:BX8,"=3"),"-")</f>
        <v>-</v>
      </c>
      <c r="AJ10" s="1144" t="str">
        <f>IF(AG10&gt;0,COUNTIF('INTEGRALE verrouillée'!BO8:BX8,"=1"),"-")</f>
        <v>-</v>
      </c>
      <c r="AK10" s="1253" t="str">
        <f>IF(AG10&gt;0,AVERAGE('INTEGRALE verrouillée'!BO8:BX8),"-")</f>
        <v>-</v>
      </c>
      <c r="AL10" s="1223" t="s">
        <v>0</v>
      </c>
      <c r="AM10" s="1154">
        <f>COUNTIF('INTEGRALE verrouillée'!BY8:CK8,"&gt;0")</f>
        <v>0</v>
      </c>
      <c r="AN10" s="1155" t="str">
        <f t="shared" si="6"/>
        <v>-</v>
      </c>
      <c r="AO10" s="1265" t="str">
        <f>IF(AM10&gt;0,COUNTIF('INTEGRALE verrouillée'!BY8:CK8,"=2")+COUNTIF('INTEGRALE verrouillée'!BY8:CK8,"=3"),"-")</f>
        <v>-</v>
      </c>
      <c r="AP10" s="1154" t="str">
        <f>IF(AM10&gt;0,COUNTIF('INTEGRALE verrouillée'!BY8:CK8,"=1"),"-")</f>
        <v>-</v>
      </c>
      <c r="AQ10" s="1254" t="str">
        <f>IF(AM10&gt;0,AVERAGE('INTEGRALE verrouillée'!BY8:CK8),"-")</f>
        <v>-</v>
      </c>
      <c r="AR10" s="1225" t="s">
        <v>0</v>
      </c>
      <c r="AS10" s="1089">
        <f>COUNTIF('INTEGRALE verrouillée'!CL8:CW8,"&gt;0")</f>
        <v>0</v>
      </c>
      <c r="AT10" s="1090" t="str">
        <f t="shared" si="7"/>
        <v>-</v>
      </c>
      <c r="AU10" s="1268" t="str">
        <f>IF(AS10&gt;0,COUNTIF('INTEGRALE verrouillée'!CL8:CW8,"=2")+COUNTIF('INTEGRALE verrouillée'!CL8:CW8,"=3"),"-")</f>
        <v>-</v>
      </c>
      <c r="AV10" s="1089" t="str">
        <f>IF(AS10&gt;0,COUNTIF('INTEGRALE verrouillée'!CL8:CW8,"=1"),"-")</f>
        <v>-</v>
      </c>
      <c r="AW10" s="1255" t="str">
        <f>IF(AS10&gt;0,AVERAGE('INTEGRALE verrouillée'!CL8:CW8),"-")</f>
        <v>-</v>
      </c>
      <c r="AX10" s="1104" t="s">
        <v>0</v>
      </c>
      <c r="AY10" s="1098">
        <f>COUNTIF('INTEGRALE verrouillée'!CX8:DJ8,"&gt;0")</f>
        <v>0</v>
      </c>
      <c r="AZ10" s="1099" t="str">
        <f t="shared" si="8"/>
        <v>-</v>
      </c>
      <c r="BA10" s="1237" t="str">
        <f>IF(AY10&gt;0,COUNTIF('INTEGRALE verrouillée'!CX8:DJ8,"=2")+COUNTIF('INTEGRALE verrouillée'!CX8:DJ8,"=3"),"-")</f>
        <v>-</v>
      </c>
      <c r="BB10" s="1098" t="str">
        <f>IF(AY10&gt;0,COUNTIF('INTEGRALE verrouillée'!CX8:DJ8,"=1"),"-")</f>
        <v>-</v>
      </c>
      <c r="BC10" s="1238" t="str">
        <f>IF(AY10&gt;0,AVERAGE('INTEGRALE verrouillée'!CX8:DJ8),"-")</f>
        <v>-</v>
      </c>
      <c r="BD10" s="1107" t="s">
        <v>0</v>
      </c>
      <c r="BE10" s="1114">
        <f>COUNTIF('INTEGRALE verrouillée'!DK8:DS8,"&gt;0")</f>
        <v>0</v>
      </c>
      <c r="BF10" s="1115" t="str">
        <f t="shared" si="9"/>
        <v>-</v>
      </c>
      <c r="BG10" s="1242" t="str">
        <f>IF(BE10&gt;0,COUNTIF('INTEGRALE verrouillée'!DK8:DS8,"=2")+COUNTIF('INTEGRALE verrouillée'!DK8:DS8,"=3"),"-")</f>
        <v>-</v>
      </c>
      <c r="BH10" s="1114" t="str">
        <f>IF(BE10&gt;0,COUNTIF('INTEGRALE verrouillée'!DK8:DS8,"=1"),"-")</f>
        <v>-</v>
      </c>
      <c r="BI10" s="1250" t="str">
        <f>IF(BE10&gt;0,AVERAGE('INTEGRALE verrouillée'!DK8:DS8),"-")</f>
        <v>-</v>
      </c>
      <c r="BJ10" s="1215" t="s">
        <v>0</v>
      </c>
      <c r="BK10" s="1339"/>
      <c r="BL10" s="1441"/>
    </row>
    <row r="11" spans="1:64" s="1166" customFormat="1" ht="11.1" customHeight="1" x14ac:dyDescent="0.25">
      <c r="A11" s="1333"/>
      <c r="B11" s="177" t="s">
        <v>180</v>
      </c>
      <c r="C11" s="1080">
        <f>'INTEGRALE verrouillée'!C9</f>
        <v>2</v>
      </c>
      <c r="D11" s="938">
        <f>'INTEGRALE verrouillée'!D9</f>
        <v>2.0833333333333332E-2</v>
      </c>
      <c r="E11" s="1089">
        <f>COUNTIF('INTEGRALE verrouillée'!AA9:AC9,"&gt;0")</f>
        <v>0</v>
      </c>
      <c r="F11" s="1090" t="str">
        <f t="shared" si="0"/>
        <v>-</v>
      </c>
      <c r="G11" s="1091" t="str">
        <f>IF(E11&gt;0,AVERAGE('INTEGRALE verrouillée'!AA9:AC9),"-")</f>
        <v>-</v>
      </c>
      <c r="H11" s="1104" t="s">
        <v>0</v>
      </c>
      <c r="I11" s="1098">
        <f>COUNTIF('INTEGRALE verrouillée'!AD9:AK9,"&gt;0")</f>
        <v>0</v>
      </c>
      <c r="J11" s="1099" t="str">
        <f t="shared" si="1"/>
        <v>-</v>
      </c>
      <c r="K11" s="1237" t="str">
        <f>IF(I11&gt;0,COUNTIF('INTEGRALE verrouillée'!AD9:AK9,"=2")+COUNTIF('INTEGRALE verrouillée'!AD9:AK9,"=3"),"-")</f>
        <v>-</v>
      </c>
      <c r="L11" s="1098" t="str">
        <f>IF(I11&gt;0,COUNTIF('INTEGRALE verrouillée'!AD9:AK9,"=1"),"-")</f>
        <v>-</v>
      </c>
      <c r="M11" s="1238" t="str">
        <f>IF(I11&gt;0,AVERAGE('INTEGRALE verrouillée'!AD9:AK9),"-")</f>
        <v>-</v>
      </c>
      <c r="N11" s="1107" t="s">
        <v>0</v>
      </c>
      <c r="O11" s="1114">
        <f>COUNTIF('INTEGRALE verrouillée'!AL9:AS9,"&gt;0")</f>
        <v>0</v>
      </c>
      <c r="P11" s="1115" t="str">
        <f t="shared" si="2"/>
        <v>-</v>
      </c>
      <c r="Q11" s="1242" t="str">
        <f>IF(O11&gt;0,COUNTIF('INTEGRALE verrouillée'!AL9:AS9,"=2")+COUNTIF('INTEGRALE verrouillée'!AL9:AS9,"=3"),"-")</f>
        <v>-</v>
      </c>
      <c r="R11" s="1114" t="str">
        <f>IF(O11&gt;0,COUNTIF('INTEGRALE verrouillée'!AL9:AS9,"=1"),"-")</f>
        <v>-</v>
      </c>
      <c r="S11" s="1250" t="str">
        <f>IF(O11&gt;0,AVERAGE('INTEGRALE verrouillée'!AL9:AS9),"-")</f>
        <v>-</v>
      </c>
      <c r="T11" s="1214" t="s">
        <v>0</v>
      </c>
      <c r="U11" s="1124">
        <f>COUNTIF('INTEGRALE verrouillée'!AT9:BC9,"&gt;0")</f>
        <v>0</v>
      </c>
      <c r="V11" s="1125" t="str">
        <f t="shared" si="3"/>
        <v>-</v>
      </c>
      <c r="W11" s="1249" t="str">
        <f>IF(U11&gt;0,COUNTIF('INTEGRALE verrouillée'!AT9:BC9,"=2")+COUNTIF('INTEGRALE verrouillée'!AT9:BC9,"=3"),"-")</f>
        <v>-</v>
      </c>
      <c r="X11" s="1124" t="str">
        <f>IF(U11&gt;0,COUNTIF('INTEGRALE verrouillée'!AT9:BC9,"=1"),"-")</f>
        <v>-</v>
      </c>
      <c r="Y11" s="1251" t="str">
        <f>IF(U11&gt;0,AVERAGE('INTEGRALE verrouillée'!AT9:BC9),"-")</f>
        <v>-</v>
      </c>
      <c r="Z11" s="1220" t="s">
        <v>0</v>
      </c>
      <c r="AA11" s="1134">
        <f>COUNTIF('INTEGRALE verrouillée'!BD9:BN9,"&gt;0")</f>
        <v>0</v>
      </c>
      <c r="AB11" s="1135" t="str">
        <f t="shared" si="4"/>
        <v>-</v>
      </c>
      <c r="AC11" s="1259" t="str">
        <f>IF(AA11&gt;0,COUNTIF('INTEGRALE verrouillée'!BD9:BN9,"=2")+COUNTIF('INTEGRALE verrouillée'!BD9:BN9,"=3"),"-")</f>
        <v>-</v>
      </c>
      <c r="AD11" s="1134" t="str">
        <f>IF(AA11&gt;0,COUNTIF('INTEGRALE verrouillée'!BD9:BN9,"=1"),"-")</f>
        <v>-</v>
      </c>
      <c r="AE11" s="1252" t="str">
        <f>IF(AA11&gt;0,AVERAGE('INTEGRALE verrouillée'!BD9:BN9),"-")</f>
        <v>-</v>
      </c>
      <c r="AF11" s="1221" t="s">
        <v>0</v>
      </c>
      <c r="AG11" s="1144">
        <f>COUNTIF('INTEGRALE verrouillée'!BO9:BX9,"&gt;0")</f>
        <v>0</v>
      </c>
      <c r="AH11" s="1145" t="str">
        <f t="shared" si="5"/>
        <v>-</v>
      </c>
      <c r="AI11" s="1262" t="str">
        <f>IF(AG11&gt;0,COUNTIF('INTEGRALE verrouillée'!BO9:BX9,"=2")+COUNTIF('INTEGRALE verrouillée'!BO9:BX9,"=3"),"-")</f>
        <v>-</v>
      </c>
      <c r="AJ11" s="1144" t="str">
        <f>IF(AG11&gt;0,COUNTIF('INTEGRALE verrouillée'!BO9:BX9,"=1"),"-")</f>
        <v>-</v>
      </c>
      <c r="AK11" s="1253" t="str">
        <f>IF(AG11&gt;0,AVERAGE('INTEGRALE verrouillée'!BO9:BX9),"-")</f>
        <v>-</v>
      </c>
      <c r="AL11" s="1223" t="s">
        <v>0</v>
      </c>
      <c r="AM11" s="1154">
        <f>COUNTIF('INTEGRALE verrouillée'!BY9:CK9,"&gt;0")</f>
        <v>2</v>
      </c>
      <c r="AN11" s="1155">
        <f t="shared" si="6"/>
        <v>0.15384615384615385</v>
      </c>
      <c r="AO11" s="1265">
        <f>IF(AM11&gt;0,COUNTIF('INTEGRALE verrouillée'!BY9:CK9,"=2")+COUNTIF('INTEGRALE verrouillée'!BY9:CK9,"=3"),"-")</f>
        <v>0</v>
      </c>
      <c r="AP11" s="1154">
        <f>IF(AM11&gt;0,COUNTIF('INTEGRALE verrouillée'!BY9:CK9,"=1"),"-")</f>
        <v>0</v>
      </c>
      <c r="AQ11" s="1254">
        <f>IF(AM11&gt;0,AVERAGE('INTEGRALE verrouillée'!BY9:CK9),"-")</f>
        <v>12.5</v>
      </c>
      <c r="AR11" s="1226" t="s">
        <v>367</v>
      </c>
      <c r="AS11" s="1089">
        <f>COUNTIF('INTEGRALE verrouillée'!CL9:CW9,"&gt;0")</f>
        <v>0</v>
      </c>
      <c r="AT11" s="1090" t="str">
        <f t="shared" si="7"/>
        <v>-</v>
      </c>
      <c r="AU11" s="1268" t="str">
        <f>IF(AS11&gt;0,COUNTIF('INTEGRALE verrouillée'!CL9:CW9,"=2")+COUNTIF('INTEGRALE verrouillée'!CL9:CW9,"=3"),"-")</f>
        <v>-</v>
      </c>
      <c r="AV11" s="1089" t="str">
        <f>IF(AS11&gt;0,COUNTIF('INTEGRALE verrouillée'!CL9:CW9,"=1"),"-")</f>
        <v>-</v>
      </c>
      <c r="AW11" s="1255" t="str">
        <f>IF(AS11&gt;0,AVERAGE('INTEGRALE verrouillée'!CL9:CW9),"-")</f>
        <v>-</v>
      </c>
      <c r="AX11" s="1104" t="s">
        <v>0</v>
      </c>
      <c r="AY11" s="1098">
        <f>COUNTIF('INTEGRALE verrouillée'!CX9:DJ9,"&gt;0")</f>
        <v>0</v>
      </c>
      <c r="AZ11" s="1099" t="str">
        <f t="shared" si="8"/>
        <v>-</v>
      </c>
      <c r="BA11" s="1237" t="str">
        <f>IF(AY11&gt;0,COUNTIF('INTEGRALE verrouillée'!CX9:DJ9,"=2")+COUNTIF('INTEGRALE verrouillée'!CX9:DJ9,"=3"),"-")</f>
        <v>-</v>
      </c>
      <c r="BB11" s="1098" t="str">
        <f>IF(AY11&gt;0,COUNTIF('INTEGRALE verrouillée'!CX9:DJ9,"=1"),"-")</f>
        <v>-</v>
      </c>
      <c r="BC11" s="1238" t="str">
        <f>IF(AY11&gt;0,AVERAGE('INTEGRALE verrouillée'!CX9:DJ9),"-")</f>
        <v>-</v>
      </c>
      <c r="BD11" s="1107" t="s">
        <v>0</v>
      </c>
      <c r="BE11" s="1114">
        <f>COUNTIF('INTEGRALE verrouillée'!DK9:DS9,"&gt;0")</f>
        <v>0</v>
      </c>
      <c r="BF11" s="1115" t="str">
        <f t="shared" si="9"/>
        <v>-</v>
      </c>
      <c r="BG11" s="1242" t="str">
        <f>IF(BE11&gt;0,COUNTIF('INTEGRALE verrouillée'!DK9:DS9,"=2")+COUNTIF('INTEGRALE verrouillée'!DK9:DS9,"=3"),"-")</f>
        <v>-</v>
      </c>
      <c r="BH11" s="1114" t="str">
        <f>IF(BE11&gt;0,COUNTIF('INTEGRALE verrouillée'!DK9:DS9,"=1"),"-")</f>
        <v>-</v>
      </c>
      <c r="BI11" s="1250" t="str">
        <f>IF(BE11&gt;0,AVERAGE('INTEGRALE verrouillée'!DK9:DS9),"-")</f>
        <v>-</v>
      </c>
      <c r="BJ11" s="1215" t="s">
        <v>0</v>
      </c>
      <c r="BK11" s="1339"/>
      <c r="BL11" s="1442" t="s">
        <v>181</v>
      </c>
    </row>
    <row r="12" spans="1:64" s="1166" customFormat="1" ht="11.1" customHeight="1" x14ac:dyDescent="0.25">
      <c r="A12" s="1333"/>
      <c r="B12" s="177" t="s">
        <v>92</v>
      </c>
      <c r="C12" s="1080">
        <f>'INTEGRALE verrouillée'!C10</f>
        <v>1</v>
      </c>
      <c r="D12" s="938">
        <f>'INTEGRALE verrouillée'!D10</f>
        <v>1.0416666666666666E-2</v>
      </c>
      <c r="E12" s="1089">
        <f>COUNTIF('INTEGRALE verrouillée'!AA10:AC10,"&gt;0")</f>
        <v>0</v>
      </c>
      <c r="F12" s="1090" t="str">
        <f t="shared" si="0"/>
        <v>-</v>
      </c>
      <c r="G12" s="1091" t="str">
        <f>IF(E12&gt;0,AVERAGE('INTEGRALE verrouillée'!AA10:AC10),"-")</f>
        <v>-</v>
      </c>
      <c r="H12" s="1104" t="s">
        <v>0</v>
      </c>
      <c r="I12" s="1098">
        <f>COUNTIF('INTEGRALE verrouillée'!AD10:AK10,"&gt;0")</f>
        <v>0</v>
      </c>
      <c r="J12" s="1099" t="str">
        <f t="shared" si="1"/>
        <v>-</v>
      </c>
      <c r="K12" s="1237" t="str">
        <f>IF(I12&gt;0,COUNTIF('INTEGRALE verrouillée'!AD10:AK10,"=2")+COUNTIF('INTEGRALE verrouillée'!AD10:AK10,"=3"),"-")</f>
        <v>-</v>
      </c>
      <c r="L12" s="1098" t="str">
        <f>IF(I12&gt;0,COUNTIF('INTEGRALE verrouillée'!AD10:AK10,"=1"),"-")</f>
        <v>-</v>
      </c>
      <c r="M12" s="1238" t="str">
        <f>IF(I12&gt;0,AVERAGE('INTEGRALE verrouillée'!AD10:AK10),"-")</f>
        <v>-</v>
      </c>
      <c r="N12" s="1107" t="s">
        <v>0</v>
      </c>
      <c r="O12" s="1114">
        <f>COUNTIF('INTEGRALE verrouillée'!AL10:AS10,"&gt;0")</f>
        <v>0</v>
      </c>
      <c r="P12" s="1115" t="str">
        <f t="shared" si="2"/>
        <v>-</v>
      </c>
      <c r="Q12" s="1242" t="str">
        <f>IF(O12&gt;0,COUNTIF('INTEGRALE verrouillée'!AL10:AS10,"=2")+COUNTIF('INTEGRALE verrouillée'!AL10:AS10,"=3"),"-")</f>
        <v>-</v>
      </c>
      <c r="R12" s="1114" t="str">
        <f>IF(O12&gt;0,COUNTIF('INTEGRALE verrouillée'!AL10:AS10,"=1"),"-")</f>
        <v>-</v>
      </c>
      <c r="S12" s="1250" t="str">
        <f>IF(O12&gt;0,AVERAGE('INTEGRALE verrouillée'!AL10:AS10),"-")</f>
        <v>-</v>
      </c>
      <c r="T12" s="1214" t="s">
        <v>0</v>
      </c>
      <c r="U12" s="1124">
        <f>COUNTIF('INTEGRALE verrouillée'!AT10:BC10,"&gt;0")</f>
        <v>0</v>
      </c>
      <c r="V12" s="1125" t="str">
        <f t="shared" si="3"/>
        <v>-</v>
      </c>
      <c r="W12" s="1249" t="str">
        <f>IF(U12&gt;0,COUNTIF('INTEGRALE verrouillée'!AT10:BC10,"=2")+COUNTIF('INTEGRALE verrouillée'!AT10:BC10,"=3"),"-")</f>
        <v>-</v>
      </c>
      <c r="X12" s="1124" t="str">
        <f>IF(U12&gt;0,COUNTIF('INTEGRALE verrouillée'!AT10:BC10,"=1"),"-")</f>
        <v>-</v>
      </c>
      <c r="Y12" s="1251" t="str">
        <f>IF(U12&gt;0,AVERAGE('INTEGRALE verrouillée'!AT10:BC10),"-")</f>
        <v>-</v>
      </c>
      <c r="Z12" s="1220" t="s">
        <v>0</v>
      </c>
      <c r="AA12" s="1134">
        <f>COUNTIF('INTEGRALE verrouillée'!BD10:BN10,"&gt;0")</f>
        <v>1</v>
      </c>
      <c r="AB12" s="1135">
        <f t="shared" si="4"/>
        <v>9.0909090909090912E-2</v>
      </c>
      <c r="AC12" s="1259">
        <f>IF(AA12&gt;0,COUNTIF('INTEGRALE verrouillée'!BD10:BN10,"=2")+COUNTIF('INTEGRALE verrouillée'!BD10:BN10,"=3"),"-")</f>
        <v>0</v>
      </c>
      <c r="AD12" s="1134">
        <f>IF(AA12&gt;0,COUNTIF('INTEGRALE verrouillée'!BD10:BN10,"=1"),"-")</f>
        <v>0</v>
      </c>
      <c r="AE12" s="1252">
        <f>IF(AA12&gt;0,AVERAGE('INTEGRALE verrouillée'!BD10:BN10),"-")</f>
        <v>5</v>
      </c>
      <c r="AF12" s="1222" t="s">
        <v>367</v>
      </c>
      <c r="AG12" s="1144">
        <f>COUNTIF('INTEGRALE verrouillée'!BO10:BX10,"&gt;0")</f>
        <v>0</v>
      </c>
      <c r="AH12" s="1145" t="str">
        <f t="shared" si="5"/>
        <v>-</v>
      </c>
      <c r="AI12" s="1262" t="str">
        <f>IF(AG12&gt;0,COUNTIF('INTEGRALE verrouillée'!BO10:BX10,"=2")+COUNTIF('INTEGRALE verrouillée'!BO10:BX10,"=3"),"-")</f>
        <v>-</v>
      </c>
      <c r="AJ12" s="1144" t="str">
        <f>IF(AG12&gt;0,COUNTIF('INTEGRALE verrouillée'!BO10:BX10,"=1"),"-")</f>
        <v>-</v>
      </c>
      <c r="AK12" s="1253" t="str">
        <f>IF(AG12&gt;0,AVERAGE('INTEGRALE verrouillée'!BO10:BX10),"-")</f>
        <v>-</v>
      </c>
      <c r="AL12" s="1223" t="s">
        <v>0</v>
      </c>
      <c r="AM12" s="1154">
        <f>COUNTIF('INTEGRALE verrouillée'!BY10:CK10,"&gt;0")</f>
        <v>0</v>
      </c>
      <c r="AN12" s="1155" t="str">
        <f t="shared" si="6"/>
        <v>-</v>
      </c>
      <c r="AO12" s="1265" t="str">
        <f>IF(AM12&gt;0,COUNTIF('INTEGRALE verrouillée'!BY10:CK10,"=2")+COUNTIF('INTEGRALE verrouillée'!BY10:CK10,"=3"),"-")</f>
        <v>-</v>
      </c>
      <c r="AP12" s="1154" t="str">
        <f>IF(AM12&gt;0,COUNTIF('INTEGRALE verrouillée'!BY10:CK10,"=1"),"-")</f>
        <v>-</v>
      </c>
      <c r="AQ12" s="1254" t="str">
        <f>IF(AM12&gt;0,AVERAGE('INTEGRALE verrouillée'!BY10:CK10),"-")</f>
        <v>-</v>
      </c>
      <c r="AR12" s="1225" t="s">
        <v>0</v>
      </c>
      <c r="AS12" s="1089">
        <f>COUNTIF('INTEGRALE verrouillée'!CL10:CW10,"&gt;0")</f>
        <v>0</v>
      </c>
      <c r="AT12" s="1090" t="str">
        <f t="shared" si="7"/>
        <v>-</v>
      </c>
      <c r="AU12" s="1268" t="str">
        <f>IF(AS12&gt;0,COUNTIF('INTEGRALE verrouillée'!CL10:CW10,"=2")+COUNTIF('INTEGRALE verrouillée'!CL10:CW10,"=3"),"-")</f>
        <v>-</v>
      </c>
      <c r="AV12" s="1089" t="str">
        <f>IF(AS12&gt;0,COUNTIF('INTEGRALE verrouillée'!CL10:CW10,"=1"),"-")</f>
        <v>-</v>
      </c>
      <c r="AW12" s="1255" t="str">
        <f>IF(AS12&gt;0,AVERAGE('INTEGRALE verrouillée'!CL10:CW10),"-")</f>
        <v>-</v>
      </c>
      <c r="AX12" s="1104" t="s">
        <v>0</v>
      </c>
      <c r="AY12" s="1098">
        <f>COUNTIF('INTEGRALE verrouillée'!CX10:DJ10,"&gt;0")</f>
        <v>0</v>
      </c>
      <c r="AZ12" s="1099" t="str">
        <f t="shared" si="8"/>
        <v>-</v>
      </c>
      <c r="BA12" s="1237" t="str">
        <f>IF(AY12&gt;0,COUNTIF('INTEGRALE verrouillée'!CX10:DJ10,"=2")+COUNTIF('INTEGRALE verrouillée'!CX10:DJ10,"=3"),"-")</f>
        <v>-</v>
      </c>
      <c r="BB12" s="1098" t="str">
        <f>IF(AY12&gt;0,COUNTIF('INTEGRALE verrouillée'!CX10:DJ10,"=1"),"-")</f>
        <v>-</v>
      </c>
      <c r="BC12" s="1238" t="str">
        <f>IF(AY12&gt;0,AVERAGE('INTEGRALE verrouillée'!CX10:DJ10),"-")</f>
        <v>-</v>
      </c>
      <c r="BD12" s="1107" t="s">
        <v>0</v>
      </c>
      <c r="BE12" s="1114">
        <f>COUNTIF('INTEGRALE verrouillée'!DK10:DS10,"&gt;0")</f>
        <v>0</v>
      </c>
      <c r="BF12" s="1115" t="str">
        <f t="shared" si="9"/>
        <v>-</v>
      </c>
      <c r="BG12" s="1242" t="str">
        <f>IF(BE12&gt;0,COUNTIF('INTEGRALE verrouillée'!DK10:DS10,"=2")+COUNTIF('INTEGRALE verrouillée'!DK10:DS10,"=3"),"-")</f>
        <v>-</v>
      </c>
      <c r="BH12" s="1114" t="str">
        <f>IF(BE12&gt;0,COUNTIF('INTEGRALE verrouillée'!DK10:DS10,"=1"),"-")</f>
        <v>-</v>
      </c>
      <c r="BI12" s="1250" t="str">
        <f>IF(BE12&gt;0,AVERAGE('INTEGRALE verrouillée'!DK10:DS10),"-")</f>
        <v>-</v>
      </c>
      <c r="BJ12" s="1215" t="s">
        <v>0</v>
      </c>
      <c r="BK12" s="1339"/>
      <c r="BL12" s="1442"/>
    </row>
    <row r="13" spans="1:64" s="1166" customFormat="1" ht="11.1" customHeight="1" x14ac:dyDescent="0.25">
      <c r="A13" s="1333"/>
      <c r="B13" s="177" t="s">
        <v>52</v>
      </c>
      <c r="C13" s="1080">
        <f>'INTEGRALE verrouillée'!C11</f>
        <v>1</v>
      </c>
      <c r="D13" s="938">
        <f>'INTEGRALE verrouillée'!D11</f>
        <v>1.0416666666666666E-2</v>
      </c>
      <c r="E13" s="1089">
        <f>COUNTIF('INTEGRALE verrouillée'!AA11:AC11,"&gt;0")</f>
        <v>0</v>
      </c>
      <c r="F13" s="1090" t="str">
        <f t="shared" si="0"/>
        <v>-</v>
      </c>
      <c r="G13" s="1091" t="str">
        <f>IF(E13&gt;0,AVERAGE('INTEGRALE verrouillée'!AA11:AC11),"-")</f>
        <v>-</v>
      </c>
      <c r="H13" s="1104" t="s">
        <v>0</v>
      </c>
      <c r="I13" s="1098">
        <f>COUNTIF('INTEGRALE verrouillée'!AD11:AK11,"&gt;0")</f>
        <v>0</v>
      </c>
      <c r="J13" s="1099" t="str">
        <f t="shared" si="1"/>
        <v>-</v>
      </c>
      <c r="K13" s="1237" t="str">
        <f>IF(I13&gt;0,COUNTIF('INTEGRALE verrouillée'!AD11:AK11,"=2")+COUNTIF('INTEGRALE verrouillée'!AD11:AK11,"=3"),"-")</f>
        <v>-</v>
      </c>
      <c r="L13" s="1098" t="str">
        <f>IF(I13&gt;0,COUNTIF('INTEGRALE verrouillée'!AD11:AK11,"=1"),"-")</f>
        <v>-</v>
      </c>
      <c r="M13" s="1238" t="str">
        <f>IF(I13&gt;0,AVERAGE('INTEGRALE verrouillée'!AD11:AK11),"-")</f>
        <v>-</v>
      </c>
      <c r="N13" s="1107" t="s">
        <v>0</v>
      </c>
      <c r="O13" s="1114">
        <f>COUNTIF('INTEGRALE verrouillée'!AL11:AS11,"&gt;0")</f>
        <v>1</v>
      </c>
      <c r="P13" s="1115">
        <f t="shared" si="2"/>
        <v>0.125</v>
      </c>
      <c r="Q13" s="1242">
        <f>IF(O13&gt;0,COUNTIF('INTEGRALE verrouillée'!AL11:AS11,"=2")+COUNTIF('INTEGRALE verrouillée'!AL11:AS11,"=3"),"-")</f>
        <v>0</v>
      </c>
      <c r="R13" s="1114">
        <f>IF(O13&gt;0,COUNTIF('INTEGRALE verrouillée'!AL11:AS11,"=1"),"-")</f>
        <v>0</v>
      </c>
      <c r="S13" s="1250">
        <f>IF(O13&gt;0,AVERAGE('INTEGRALE verrouillée'!AL11:AS11),"-")</f>
        <v>8</v>
      </c>
      <c r="T13" s="1218" t="s">
        <v>367</v>
      </c>
      <c r="U13" s="1124">
        <f>COUNTIF('INTEGRALE verrouillée'!AT11:BC11,"&gt;0")</f>
        <v>0</v>
      </c>
      <c r="V13" s="1125" t="str">
        <f t="shared" si="3"/>
        <v>-</v>
      </c>
      <c r="W13" s="1249" t="str">
        <f>IF(U13&gt;0,COUNTIF('INTEGRALE verrouillée'!AT11:BC11,"=2")+COUNTIF('INTEGRALE verrouillée'!AT11:BC11,"=3"),"-")</f>
        <v>-</v>
      </c>
      <c r="X13" s="1124" t="str">
        <f>IF(U13&gt;0,COUNTIF('INTEGRALE verrouillée'!AT11:BC11,"=1"),"-")</f>
        <v>-</v>
      </c>
      <c r="Y13" s="1251" t="str">
        <f>IF(U13&gt;0,AVERAGE('INTEGRALE verrouillée'!AT11:BC11),"-")</f>
        <v>-</v>
      </c>
      <c r="Z13" s="1220" t="s">
        <v>0</v>
      </c>
      <c r="AA13" s="1134">
        <f>COUNTIF('INTEGRALE verrouillée'!BD11:BN11,"&gt;0")</f>
        <v>0</v>
      </c>
      <c r="AB13" s="1135" t="str">
        <f t="shared" si="4"/>
        <v>-</v>
      </c>
      <c r="AC13" s="1259" t="str">
        <f>IF(AA13&gt;0,COUNTIF('INTEGRALE verrouillée'!BD11:BN11,"=2")+COUNTIF('INTEGRALE verrouillée'!BD11:BN11,"=3"),"-")</f>
        <v>-</v>
      </c>
      <c r="AD13" s="1134" t="str">
        <f>IF(AA13&gt;0,COUNTIF('INTEGRALE verrouillée'!BD11:BN11,"=1"),"-")</f>
        <v>-</v>
      </c>
      <c r="AE13" s="1252" t="str">
        <f>IF(AA13&gt;0,AVERAGE('INTEGRALE verrouillée'!BD11:BN11),"-")</f>
        <v>-</v>
      </c>
      <c r="AF13" s="1221" t="s">
        <v>0</v>
      </c>
      <c r="AG13" s="1144">
        <f>COUNTIF('INTEGRALE verrouillée'!BO11:BX11,"&gt;0")</f>
        <v>0</v>
      </c>
      <c r="AH13" s="1145" t="str">
        <f t="shared" si="5"/>
        <v>-</v>
      </c>
      <c r="AI13" s="1262" t="str">
        <f>IF(AG13&gt;0,COUNTIF('INTEGRALE verrouillée'!BO11:BX11,"=2")+COUNTIF('INTEGRALE verrouillée'!BO11:BX11,"=3"),"-")</f>
        <v>-</v>
      </c>
      <c r="AJ13" s="1144" t="str">
        <f>IF(AG13&gt;0,COUNTIF('INTEGRALE verrouillée'!BO11:BX11,"=1"),"-")</f>
        <v>-</v>
      </c>
      <c r="AK13" s="1253" t="str">
        <f>IF(AG13&gt;0,AVERAGE('INTEGRALE verrouillée'!BO11:BX11),"-")</f>
        <v>-</v>
      </c>
      <c r="AL13" s="1223" t="s">
        <v>0</v>
      </c>
      <c r="AM13" s="1154">
        <f>COUNTIF('INTEGRALE verrouillée'!BY11:CK11,"&gt;0")</f>
        <v>0</v>
      </c>
      <c r="AN13" s="1155" t="str">
        <f t="shared" si="6"/>
        <v>-</v>
      </c>
      <c r="AO13" s="1265" t="str">
        <f>IF(AM13&gt;0,COUNTIF('INTEGRALE verrouillée'!BY11:CK11,"=2")+COUNTIF('INTEGRALE verrouillée'!BY11:CK11,"=3"),"-")</f>
        <v>-</v>
      </c>
      <c r="AP13" s="1154" t="str">
        <f>IF(AM13&gt;0,COUNTIF('INTEGRALE verrouillée'!BY11:CK11,"=1"),"-")</f>
        <v>-</v>
      </c>
      <c r="AQ13" s="1254" t="str">
        <f>IF(AM13&gt;0,AVERAGE('INTEGRALE verrouillée'!BY11:CK11),"-")</f>
        <v>-</v>
      </c>
      <c r="AR13" s="1225" t="s">
        <v>0</v>
      </c>
      <c r="AS13" s="1089">
        <f>COUNTIF('INTEGRALE verrouillée'!CL11:CW11,"&gt;0")</f>
        <v>0</v>
      </c>
      <c r="AT13" s="1090" t="str">
        <f t="shared" si="7"/>
        <v>-</v>
      </c>
      <c r="AU13" s="1268" t="str">
        <f>IF(AS13&gt;0,COUNTIF('INTEGRALE verrouillée'!CL11:CW11,"=2")+COUNTIF('INTEGRALE verrouillée'!CL11:CW11,"=3"),"-")</f>
        <v>-</v>
      </c>
      <c r="AV13" s="1089" t="str">
        <f>IF(AS13&gt;0,COUNTIF('INTEGRALE verrouillée'!CL11:CW11,"=1"),"-")</f>
        <v>-</v>
      </c>
      <c r="AW13" s="1255" t="str">
        <f>IF(AS13&gt;0,AVERAGE('INTEGRALE verrouillée'!CL11:CW11),"-")</f>
        <v>-</v>
      </c>
      <c r="AX13" s="1104" t="s">
        <v>0</v>
      </c>
      <c r="AY13" s="1098">
        <f>COUNTIF('INTEGRALE verrouillée'!CX11:DJ11,"&gt;0")</f>
        <v>0</v>
      </c>
      <c r="AZ13" s="1099" t="str">
        <f t="shared" si="8"/>
        <v>-</v>
      </c>
      <c r="BA13" s="1237" t="str">
        <f>IF(AY13&gt;0,COUNTIF('INTEGRALE verrouillée'!CX11:DJ11,"=2")+COUNTIF('INTEGRALE verrouillée'!CX11:DJ11,"=3"),"-")</f>
        <v>-</v>
      </c>
      <c r="BB13" s="1098" t="str">
        <f>IF(AY13&gt;0,COUNTIF('INTEGRALE verrouillée'!CX11:DJ11,"=1"),"-")</f>
        <v>-</v>
      </c>
      <c r="BC13" s="1238" t="str">
        <f>IF(AY13&gt;0,AVERAGE('INTEGRALE verrouillée'!CX11:DJ11),"-")</f>
        <v>-</v>
      </c>
      <c r="BD13" s="1107" t="s">
        <v>0</v>
      </c>
      <c r="BE13" s="1114">
        <f>COUNTIF('INTEGRALE verrouillée'!DK11:DS11,"&gt;0")</f>
        <v>0</v>
      </c>
      <c r="BF13" s="1115" t="str">
        <f t="shared" si="9"/>
        <v>-</v>
      </c>
      <c r="BG13" s="1242" t="str">
        <f>IF(BE13&gt;0,COUNTIF('INTEGRALE verrouillée'!DK11:DS11,"=2")+COUNTIF('INTEGRALE verrouillée'!DK11:DS11,"=3"),"-")</f>
        <v>-</v>
      </c>
      <c r="BH13" s="1114" t="str">
        <f>IF(BE13&gt;0,COUNTIF('INTEGRALE verrouillée'!DK11:DS11,"=1"),"-")</f>
        <v>-</v>
      </c>
      <c r="BI13" s="1250" t="str">
        <f>IF(BE13&gt;0,AVERAGE('INTEGRALE verrouillée'!DK11:DS11),"-")</f>
        <v>-</v>
      </c>
      <c r="BJ13" s="1215" t="s">
        <v>0</v>
      </c>
      <c r="BK13" s="1339"/>
      <c r="BL13" s="1442"/>
    </row>
    <row r="14" spans="1:64" s="1166" customFormat="1" ht="11.1" customHeight="1" x14ac:dyDescent="0.25">
      <c r="A14" s="1333"/>
      <c r="B14" s="177" t="s">
        <v>354</v>
      </c>
      <c r="C14" s="1080">
        <f>'INTEGRALE verrouillée'!C12</f>
        <v>2</v>
      </c>
      <c r="D14" s="938">
        <f>'INTEGRALE verrouillée'!D12</f>
        <v>2.0833333333333332E-2</v>
      </c>
      <c r="E14" s="1089">
        <f>COUNTIF('INTEGRALE verrouillée'!AA12:AC12,"&gt;0")</f>
        <v>0</v>
      </c>
      <c r="F14" s="1090" t="str">
        <f t="shared" si="0"/>
        <v>-</v>
      </c>
      <c r="G14" s="1091" t="str">
        <f>IF(E14&gt;0,AVERAGE('INTEGRALE verrouillée'!AA12:AC12),"-")</f>
        <v>-</v>
      </c>
      <c r="H14" s="1104" t="s">
        <v>0</v>
      </c>
      <c r="I14" s="1098">
        <f>COUNTIF('INTEGRALE verrouillée'!AD12:AK12,"&gt;0")</f>
        <v>0</v>
      </c>
      <c r="J14" s="1099" t="str">
        <f t="shared" si="1"/>
        <v>-</v>
      </c>
      <c r="K14" s="1237" t="str">
        <f>IF(I14&gt;0,COUNTIF('INTEGRALE verrouillée'!AD12:AK12,"=2")+COUNTIF('INTEGRALE verrouillée'!AD12:AK12,"=3"),"-")</f>
        <v>-</v>
      </c>
      <c r="L14" s="1098" t="str">
        <f>IF(I14&gt;0,COUNTIF('INTEGRALE verrouillée'!AD12:AK12,"=1"),"-")</f>
        <v>-</v>
      </c>
      <c r="M14" s="1238" t="str">
        <f>IF(I14&gt;0,AVERAGE('INTEGRALE verrouillée'!AD12:AK12),"-")</f>
        <v>-</v>
      </c>
      <c r="N14" s="1107" t="s">
        <v>0</v>
      </c>
      <c r="O14" s="1114">
        <f>COUNTIF('INTEGRALE verrouillée'!AL12:AS12,"&gt;0")</f>
        <v>0</v>
      </c>
      <c r="P14" s="1115" t="str">
        <f t="shared" si="2"/>
        <v>-</v>
      </c>
      <c r="Q14" s="1242" t="str">
        <f>IF(O14&gt;0,COUNTIF('INTEGRALE verrouillée'!AL12:AS12,"=2")+COUNTIF('INTEGRALE verrouillée'!AL12:AS12,"=3"),"-")</f>
        <v>-</v>
      </c>
      <c r="R14" s="1114" t="str">
        <f>IF(O14&gt;0,COUNTIF('INTEGRALE verrouillée'!AL12:AS12,"=1"),"-")</f>
        <v>-</v>
      </c>
      <c r="S14" s="1250" t="str">
        <f>IF(O14&gt;0,AVERAGE('INTEGRALE verrouillée'!AL12:AS12),"-")</f>
        <v>-</v>
      </c>
      <c r="T14" s="1214" t="s">
        <v>0</v>
      </c>
      <c r="U14" s="1124">
        <f>COUNTIF('INTEGRALE verrouillée'!AT12:BC12,"&gt;0")</f>
        <v>0</v>
      </c>
      <c r="V14" s="1125" t="str">
        <f t="shared" si="3"/>
        <v>-</v>
      </c>
      <c r="W14" s="1249" t="str">
        <f>IF(U14&gt;0,COUNTIF('INTEGRALE verrouillée'!AT12:BC12,"=2")+COUNTIF('INTEGRALE verrouillée'!AT12:BC12,"=3"),"-")</f>
        <v>-</v>
      </c>
      <c r="X14" s="1124" t="str">
        <f>IF(U14&gt;0,COUNTIF('INTEGRALE verrouillée'!AT12:BC12,"=1"),"-")</f>
        <v>-</v>
      </c>
      <c r="Y14" s="1251" t="str">
        <f>IF(U14&gt;0,AVERAGE('INTEGRALE verrouillée'!AT12:BC12),"-")</f>
        <v>-</v>
      </c>
      <c r="Z14" s="1220" t="s">
        <v>0</v>
      </c>
      <c r="AA14" s="1134">
        <f>COUNTIF('INTEGRALE verrouillée'!BD12:BN12,"&gt;0")</f>
        <v>0</v>
      </c>
      <c r="AB14" s="1135" t="str">
        <f t="shared" si="4"/>
        <v>-</v>
      </c>
      <c r="AC14" s="1259" t="str">
        <f>IF(AA14&gt;0,COUNTIF('INTEGRALE verrouillée'!BD12:BN12,"=2")+COUNTIF('INTEGRALE verrouillée'!BD12:BN12,"=3"),"-")</f>
        <v>-</v>
      </c>
      <c r="AD14" s="1134" t="str">
        <f>IF(AA14&gt;0,COUNTIF('INTEGRALE verrouillée'!BD12:BN12,"=1"),"-")</f>
        <v>-</v>
      </c>
      <c r="AE14" s="1252" t="str">
        <f>IF(AA14&gt;0,AVERAGE('INTEGRALE verrouillée'!BD12:BN12),"-")</f>
        <v>-</v>
      </c>
      <c r="AF14" s="1221" t="s">
        <v>0</v>
      </c>
      <c r="AG14" s="1144">
        <f>COUNTIF('INTEGRALE verrouillée'!BO12:BX12,"&gt;0")</f>
        <v>0</v>
      </c>
      <c r="AH14" s="1145" t="str">
        <f t="shared" si="5"/>
        <v>-</v>
      </c>
      <c r="AI14" s="1262" t="str">
        <f>IF(AG14&gt;0,COUNTIF('INTEGRALE verrouillée'!BO12:BX12,"=2")+COUNTIF('INTEGRALE verrouillée'!BO12:BX12,"=3"),"-")</f>
        <v>-</v>
      </c>
      <c r="AJ14" s="1144" t="str">
        <f>IF(AG14&gt;0,COUNTIF('INTEGRALE verrouillée'!BO12:BX12,"=1"),"-")</f>
        <v>-</v>
      </c>
      <c r="AK14" s="1253" t="str">
        <f>IF(AG14&gt;0,AVERAGE('INTEGRALE verrouillée'!BO12:BX12),"-")</f>
        <v>-</v>
      </c>
      <c r="AL14" s="1223" t="s">
        <v>0</v>
      </c>
      <c r="AM14" s="1154">
        <f>COUNTIF('INTEGRALE verrouillée'!BY12:CK12,"&gt;0")</f>
        <v>0</v>
      </c>
      <c r="AN14" s="1155" t="str">
        <f t="shared" si="6"/>
        <v>-</v>
      </c>
      <c r="AO14" s="1265" t="str">
        <f>IF(AM14&gt;0,COUNTIF('INTEGRALE verrouillée'!BY12:CK12,"=2")+COUNTIF('INTEGRALE verrouillée'!BY12:CK12,"=3"),"-")</f>
        <v>-</v>
      </c>
      <c r="AP14" s="1154" t="str">
        <f>IF(AM14&gt;0,COUNTIF('INTEGRALE verrouillée'!BY12:CK12,"=1"),"-")</f>
        <v>-</v>
      </c>
      <c r="AQ14" s="1254" t="str">
        <f>IF(AM14&gt;0,AVERAGE('INTEGRALE verrouillée'!BY12:CK12),"-")</f>
        <v>-</v>
      </c>
      <c r="AR14" s="1225" t="s">
        <v>0</v>
      </c>
      <c r="AS14" s="1089">
        <f>COUNTIF('INTEGRALE verrouillée'!CL12:CW12,"&gt;0")</f>
        <v>0</v>
      </c>
      <c r="AT14" s="1090" t="str">
        <f t="shared" si="7"/>
        <v>-</v>
      </c>
      <c r="AU14" s="1268" t="str">
        <f>IF(AS14&gt;0,COUNTIF('INTEGRALE verrouillée'!CL12:CW12,"=2")+COUNTIF('INTEGRALE verrouillée'!CL12:CW12,"=3"),"-")</f>
        <v>-</v>
      </c>
      <c r="AV14" s="1089" t="str">
        <f>IF(AS14&gt;0,COUNTIF('INTEGRALE verrouillée'!CL12:CW12,"=1"),"-")</f>
        <v>-</v>
      </c>
      <c r="AW14" s="1255" t="str">
        <f>IF(AS14&gt;0,AVERAGE('INTEGRALE verrouillée'!CL12:CW12),"-")</f>
        <v>-</v>
      </c>
      <c r="AX14" s="1104" t="s">
        <v>0</v>
      </c>
      <c r="AY14" s="1098">
        <f>COUNTIF('INTEGRALE verrouillée'!CX12:DJ12,"&gt;0")</f>
        <v>0</v>
      </c>
      <c r="AZ14" s="1099" t="str">
        <f t="shared" si="8"/>
        <v>-</v>
      </c>
      <c r="BA14" s="1237" t="str">
        <f>IF(AY14&gt;0,COUNTIF('INTEGRALE verrouillée'!CX12:DJ12,"=2")+COUNTIF('INTEGRALE verrouillée'!CX12:DJ12,"=3"),"-")</f>
        <v>-</v>
      </c>
      <c r="BB14" s="1098" t="str">
        <f>IF(AY14&gt;0,COUNTIF('INTEGRALE verrouillée'!CX12:DJ12,"=1"),"-")</f>
        <v>-</v>
      </c>
      <c r="BC14" s="1238" t="str">
        <f>IF(AY14&gt;0,AVERAGE('INTEGRALE verrouillée'!CX12:DJ12),"-")</f>
        <v>-</v>
      </c>
      <c r="BD14" s="1107" t="s">
        <v>0</v>
      </c>
      <c r="BE14" s="1114">
        <f>COUNTIF('INTEGRALE verrouillée'!DK12:DS12,"&gt;0")</f>
        <v>2</v>
      </c>
      <c r="BF14" s="1115">
        <f t="shared" si="9"/>
        <v>0.25</v>
      </c>
      <c r="BG14" s="1242">
        <f>IF(BE14&gt;0,COUNTIF('INTEGRALE verrouillée'!DK12:DS12,"=2")+COUNTIF('INTEGRALE verrouillée'!DK12:DS12,"=3"),"-")</f>
        <v>0</v>
      </c>
      <c r="BH14" s="1114">
        <f>IF(BE14&gt;0,COUNTIF('INTEGRALE verrouillée'!DK12:DS12,"=1"),"-")</f>
        <v>0</v>
      </c>
      <c r="BI14" s="1250">
        <f>IF(BE14&gt;0,AVERAGE('INTEGRALE verrouillée'!DK12:DS12),"-")</f>
        <v>8</v>
      </c>
      <c r="BJ14" s="1215" t="s">
        <v>0</v>
      </c>
      <c r="BK14" s="1339"/>
      <c r="BL14" s="1442" t="s">
        <v>353</v>
      </c>
    </row>
    <row r="15" spans="1:64" s="1166" customFormat="1" ht="11.1" customHeight="1" x14ac:dyDescent="0.25">
      <c r="A15" s="1333"/>
      <c r="B15" s="177" t="s">
        <v>11</v>
      </c>
      <c r="C15" s="1080">
        <f>'INTEGRALE verrouillée'!C13</f>
        <v>8</v>
      </c>
      <c r="D15" s="938">
        <f>'INTEGRALE verrouillée'!D13</f>
        <v>8.3333333333333329E-2</v>
      </c>
      <c r="E15" s="1089">
        <f>COUNTIF('INTEGRALE verrouillée'!AA13:AC13,"&gt;0")</f>
        <v>3</v>
      </c>
      <c r="F15" s="1090">
        <f t="shared" si="0"/>
        <v>1</v>
      </c>
      <c r="G15" s="1091">
        <f>IF(E15&gt;0,AVERAGE('INTEGRALE verrouillée'!AA13:AC13),"-")</f>
        <v>4.333333333333333</v>
      </c>
      <c r="H15" s="1104">
        <v>6</v>
      </c>
      <c r="I15" s="1098">
        <f>COUNTIF('INTEGRALE verrouillée'!AD13:AK13,"&gt;0")</f>
        <v>2</v>
      </c>
      <c r="J15" s="1099">
        <f t="shared" si="1"/>
        <v>0.25</v>
      </c>
      <c r="K15" s="1237">
        <f>IF(I15&gt;0,COUNTIF('INTEGRALE verrouillée'!AD13:AK13,"=2")+COUNTIF('INTEGRALE verrouillée'!AD13:AK13,"=3"),"-")</f>
        <v>1</v>
      </c>
      <c r="L15" s="1098">
        <f>IF(I15&gt;0,COUNTIF('INTEGRALE verrouillée'!AD13:AK13,"=1"),"-")</f>
        <v>0</v>
      </c>
      <c r="M15" s="1238">
        <f>IF(I15&gt;0,AVERAGE('INTEGRALE verrouillée'!AD13:AK13),"-")</f>
        <v>4</v>
      </c>
      <c r="N15" s="1217" t="s">
        <v>367</v>
      </c>
      <c r="O15" s="1114">
        <f>COUNTIF('INTEGRALE verrouillée'!AL13:AS13,"&gt;0")</f>
        <v>3</v>
      </c>
      <c r="P15" s="1115">
        <f t="shared" si="2"/>
        <v>0.375</v>
      </c>
      <c r="Q15" s="1242">
        <f>IF(O15&gt;0,COUNTIF('INTEGRALE verrouillée'!AL13:AS13,"=2")+COUNTIF('INTEGRALE verrouillée'!AL13:AS13,"=3"),"-")</f>
        <v>1</v>
      </c>
      <c r="R15" s="1114">
        <f>IF(O15&gt;0,COUNTIF('INTEGRALE verrouillée'!AL13:AS13,"=1"),"-")</f>
        <v>0</v>
      </c>
      <c r="S15" s="1250">
        <f>IF(O15&gt;0,AVERAGE('INTEGRALE verrouillée'!AL13:AS13),"-")</f>
        <v>6.666666666666667</v>
      </c>
      <c r="T15" s="1214">
        <v>9</v>
      </c>
      <c r="U15" s="1124">
        <f>COUNTIF('INTEGRALE verrouillée'!AT13:BC13,"&gt;0")</f>
        <v>0</v>
      </c>
      <c r="V15" s="1125" t="str">
        <f t="shared" si="3"/>
        <v>-</v>
      </c>
      <c r="W15" s="1249" t="str">
        <f>IF(U15&gt;0,COUNTIF('INTEGRALE verrouillée'!AT13:BC13,"=2")+COUNTIF('INTEGRALE verrouillée'!AT13:BC13,"=3"),"-")</f>
        <v>-</v>
      </c>
      <c r="X15" s="1124" t="str">
        <f>IF(U15&gt;0,COUNTIF('INTEGRALE verrouillée'!AT13:BC13,"=1"),"-")</f>
        <v>-</v>
      </c>
      <c r="Y15" s="1251" t="str">
        <f>IF(U15&gt;0,AVERAGE('INTEGRALE verrouillée'!AT13:BC13),"-")</f>
        <v>-</v>
      </c>
      <c r="Z15" s="1220" t="s">
        <v>0</v>
      </c>
      <c r="AA15" s="1134">
        <f>COUNTIF('INTEGRALE verrouillée'!BD13:BN13,"&gt;0")</f>
        <v>0</v>
      </c>
      <c r="AB15" s="1135" t="str">
        <f t="shared" si="4"/>
        <v>-</v>
      </c>
      <c r="AC15" s="1259" t="str">
        <f>IF(AA15&gt;0,COUNTIF('INTEGRALE verrouillée'!BD13:BN13,"=2")+COUNTIF('INTEGRALE verrouillée'!BD13:BN13,"=3"),"-")</f>
        <v>-</v>
      </c>
      <c r="AD15" s="1134" t="str">
        <f>IF(AA15&gt;0,COUNTIF('INTEGRALE verrouillée'!BD13:BN13,"=1"),"-")</f>
        <v>-</v>
      </c>
      <c r="AE15" s="1252" t="str">
        <f>IF(AA15&gt;0,AVERAGE('INTEGRALE verrouillée'!BD13:BN13),"-")</f>
        <v>-</v>
      </c>
      <c r="AF15" s="1221" t="s">
        <v>0</v>
      </c>
      <c r="AG15" s="1144">
        <f>COUNTIF('INTEGRALE verrouillée'!BO13:BX13,"&gt;0")</f>
        <v>0</v>
      </c>
      <c r="AH15" s="1145" t="str">
        <f t="shared" si="5"/>
        <v>-</v>
      </c>
      <c r="AI15" s="1262" t="str">
        <f>IF(AG15&gt;0,COUNTIF('INTEGRALE verrouillée'!BO13:BX13,"=2")+COUNTIF('INTEGRALE verrouillée'!BO13:BX13,"=3"),"-")</f>
        <v>-</v>
      </c>
      <c r="AJ15" s="1144" t="str">
        <f>IF(AG15&gt;0,COUNTIF('INTEGRALE verrouillée'!BO13:BX13,"=1"),"-")</f>
        <v>-</v>
      </c>
      <c r="AK15" s="1253" t="str">
        <f>IF(AG15&gt;0,AVERAGE('INTEGRALE verrouillée'!BO13:BX13),"-")</f>
        <v>-</v>
      </c>
      <c r="AL15" s="1223" t="s">
        <v>0</v>
      </c>
      <c r="AM15" s="1154">
        <f>COUNTIF('INTEGRALE verrouillée'!BY13:CK13,"&gt;0")</f>
        <v>0</v>
      </c>
      <c r="AN15" s="1155" t="str">
        <f t="shared" si="6"/>
        <v>-</v>
      </c>
      <c r="AO15" s="1265" t="str">
        <f>IF(AM15&gt;0,COUNTIF('INTEGRALE verrouillée'!BY13:CK13,"=2")+COUNTIF('INTEGRALE verrouillée'!BY13:CK13,"=3"),"-")</f>
        <v>-</v>
      </c>
      <c r="AP15" s="1154" t="str">
        <f>IF(AM15&gt;0,COUNTIF('INTEGRALE verrouillée'!BY13:CK13,"=1"),"-")</f>
        <v>-</v>
      </c>
      <c r="AQ15" s="1254" t="str">
        <f>IF(AM15&gt;0,AVERAGE('INTEGRALE verrouillée'!BY13:CK13),"-")</f>
        <v>-</v>
      </c>
      <c r="AR15" s="1225" t="s">
        <v>0</v>
      </c>
      <c r="AS15" s="1089">
        <f>COUNTIF('INTEGRALE verrouillée'!CL13:CW13,"&gt;0")</f>
        <v>0</v>
      </c>
      <c r="AT15" s="1090" t="str">
        <f t="shared" si="7"/>
        <v>-</v>
      </c>
      <c r="AU15" s="1268" t="str">
        <f>IF(AS15&gt;0,COUNTIF('INTEGRALE verrouillée'!CL13:CW13,"=2")+COUNTIF('INTEGRALE verrouillée'!CL13:CW13,"=3"),"-")</f>
        <v>-</v>
      </c>
      <c r="AV15" s="1089" t="str">
        <f>IF(AS15&gt;0,COUNTIF('INTEGRALE verrouillée'!CL13:CW13,"=1"),"-")</f>
        <v>-</v>
      </c>
      <c r="AW15" s="1255" t="str">
        <f>IF(AS15&gt;0,AVERAGE('INTEGRALE verrouillée'!CL13:CW13),"-")</f>
        <v>-</v>
      </c>
      <c r="AX15" s="1104" t="s">
        <v>0</v>
      </c>
      <c r="AY15" s="1098">
        <f>COUNTIF('INTEGRALE verrouillée'!CX13:DJ13,"&gt;0")</f>
        <v>0</v>
      </c>
      <c r="AZ15" s="1099" t="str">
        <f t="shared" si="8"/>
        <v>-</v>
      </c>
      <c r="BA15" s="1237" t="str">
        <f>IF(AY15&gt;0,COUNTIF('INTEGRALE verrouillée'!CX13:DJ13,"=2")+COUNTIF('INTEGRALE verrouillée'!CX13:DJ13,"=3"),"-")</f>
        <v>-</v>
      </c>
      <c r="BB15" s="1098" t="str">
        <f>IF(AY15&gt;0,COUNTIF('INTEGRALE verrouillée'!CX13:DJ13,"=1"),"-")</f>
        <v>-</v>
      </c>
      <c r="BC15" s="1238" t="str">
        <f>IF(AY15&gt;0,AVERAGE('INTEGRALE verrouillée'!CX13:DJ13),"-")</f>
        <v>-</v>
      </c>
      <c r="BD15" s="1107" t="s">
        <v>0</v>
      </c>
      <c r="BE15" s="1114">
        <f>COUNTIF('INTEGRALE verrouillée'!DK13:DS13,"&gt;0")</f>
        <v>0</v>
      </c>
      <c r="BF15" s="1115" t="str">
        <f t="shared" si="9"/>
        <v>-</v>
      </c>
      <c r="BG15" s="1242" t="str">
        <f>IF(BE15&gt;0,COUNTIF('INTEGRALE verrouillée'!DK13:DS13,"=2")+COUNTIF('INTEGRALE verrouillée'!DK13:DS13,"=3"),"-")</f>
        <v>-</v>
      </c>
      <c r="BH15" s="1114" t="str">
        <f>IF(BE15&gt;0,COUNTIF('INTEGRALE verrouillée'!DK13:DS13,"=1"),"-")</f>
        <v>-</v>
      </c>
      <c r="BI15" s="1250" t="str">
        <f>IF(BE15&gt;0,AVERAGE('INTEGRALE verrouillée'!DK13:DS13),"-")</f>
        <v>-</v>
      </c>
      <c r="BJ15" s="1215" t="s">
        <v>0</v>
      </c>
      <c r="BK15" s="1339"/>
      <c r="BL15" s="1442"/>
    </row>
    <row r="16" spans="1:64" s="1166" customFormat="1" ht="11.1" customHeight="1" x14ac:dyDescent="0.25">
      <c r="A16" s="1333"/>
      <c r="B16" s="177" t="s">
        <v>168</v>
      </c>
      <c r="C16" s="1080">
        <f>'INTEGRALE verrouillée'!C14</f>
        <v>2</v>
      </c>
      <c r="D16" s="938">
        <f>'INTEGRALE verrouillée'!D14</f>
        <v>2.0833333333333332E-2</v>
      </c>
      <c r="E16" s="1089">
        <f>COUNTIF('INTEGRALE verrouillée'!AA14:AC14,"&gt;0")</f>
        <v>0</v>
      </c>
      <c r="F16" s="1090" t="str">
        <f t="shared" si="0"/>
        <v>-</v>
      </c>
      <c r="G16" s="1091" t="str">
        <f>IF(E16&gt;0,AVERAGE('INTEGRALE verrouillée'!AA14:AC14),"-")</f>
        <v>-</v>
      </c>
      <c r="H16" s="1104" t="s">
        <v>0</v>
      </c>
      <c r="I16" s="1098">
        <f>COUNTIF('INTEGRALE verrouillée'!AD14:AK14,"&gt;0")</f>
        <v>0</v>
      </c>
      <c r="J16" s="1099" t="str">
        <f t="shared" si="1"/>
        <v>-</v>
      </c>
      <c r="K16" s="1237" t="str">
        <f>IF(I16&gt;0,COUNTIF('INTEGRALE verrouillée'!AD14:AK14,"=2")+COUNTIF('INTEGRALE verrouillée'!AD14:AK14,"=3"),"-")</f>
        <v>-</v>
      </c>
      <c r="L16" s="1098" t="str">
        <f>IF(I16&gt;0,COUNTIF('INTEGRALE verrouillée'!AD14:AK14,"=1"),"-")</f>
        <v>-</v>
      </c>
      <c r="M16" s="1238" t="str">
        <f>IF(I16&gt;0,AVERAGE('INTEGRALE verrouillée'!AD14:AK14),"-")</f>
        <v>-</v>
      </c>
      <c r="N16" s="1107" t="s">
        <v>0</v>
      </c>
      <c r="O16" s="1114">
        <f>COUNTIF('INTEGRALE verrouillée'!AL14:AS14,"&gt;0")</f>
        <v>0</v>
      </c>
      <c r="P16" s="1115" t="str">
        <f t="shared" si="2"/>
        <v>-</v>
      </c>
      <c r="Q16" s="1242" t="str">
        <f>IF(O16&gt;0,COUNTIF('INTEGRALE verrouillée'!AL14:AS14,"=2")+COUNTIF('INTEGRALE verrouillée'!AL14:AS14,"=3"),"-")</f>
        <v>-</v>
      </c>
      <c r="R16" s="1114" t="str">
        <f>IF(O16&gt;0,COUNTIF('INTEGRALE verrouillée'!AL14:AS14,"=1"),"-")</f>
        <v>-</v>
      </c>
      <c r="S16" s="1250" t="str">
        <f>IF(O16&gt;0,AVERAGE('INTEGRALE verrouillée'!AL14:AS14),"-")</f>
        <v>-</v>
      </c>
      <c r="T16" s="1214" t="s">
        <v>0</v>
      </c>
      <c r="U16" s="1124">
        <f>COUNTIF('INTEGRALE verrouillée'!AT14:BC14,"&gt;0")</f>
        <v>0</v>
      </c>
      <c r="V16" s="1125" t="str">
        <f t="shared" si="3"/>
        <v>-</v>
      </c>
      <c r="W16" s="1249" t="str">
        <f>IF(U16&gt;0,COUNTIF('INTEGRALE verrouillée'!AT14:BC14,"=2")+COUNTIF('INTEGRALE verrouillée'!AT14:BC14,"=3"),"-")</f>
        <v>-</v>
      </c>
      <c r="X16" s="1124" t="str">
        <f>IF(U16&gt;0,COUNTIF('INTEGRALE verrouillée'!AT14:BC14,"=1"),"-")</f>
        <v>-</v>
      </c>
      <c r="Y16" s="1251" t="str">
        <f>IF(U16&gt;0,AVERAGE('INTEGRALE verrouillée'!AT14:BC14),"-")</f>
        <v>-</v>
      </c>
      <c r="Z16" s="1220" t="s">
        <v>0</v>
      </c>
      <c r="AA16" s="1134">
        <f>COUNTIF('INTEGRALE verrouillée'!BD14:BN14,"&gt;0")</f>
        <v>0</v>
      </c>
      <c r="AB16" s="1135" t="str">
        <f t="shared" si="4"/>
        <v>-</v>
      </c>
      <c r="AC16" s="1259" t="str">
        <f>IF(AA16&gt;0,COUNTIF('INTEGRALE verrouillée'!BD14:BN14,"=2")+COUNTIF('INTEGRALE verrouillée'!BD14:BN14,"=3"),"-")</f>
        <v>-</v>
      </c>
      <c r="AD16" s="1134" t="str">
        <f>IF(AA16&gt;0,COUNTIF('INTEGRALE verrouillée'!BD14:BN14,"=1"),"-")</f>
        <v>-</v>
      </c>
      <c r="AE16" s="1252" t="str">
        <f>IF(AA16&gt;0,AVERAGE('INTEGRALE verrouillée'!BD14:BN14),"-")</f>
        <v>-</v>
      </c>
      <c r="AF16" s="1221" t="s">
        <v>0</v>
      </c>
      <c r="AG16" s="1144">
        <f>COUNTIF('INTEGRALE verrouillée'!BO14:BX14,"&gt;0")</f>
        <v>0</v>
      </c>
      <c r="AH16" s="1145" t="str">
        <f t="shared" si="5"/>
        <v>-</v>
      </c>
      <c r="AI16" s="1262" t="str">
        <f>IF(AG16&gt;0,COUNTIF('INTEGRALE verrouillée'!BO14:BX14,"=2")+COUNTIF('INTEGRALE verrouillée'!BO14:BX14,"=3"),"-")</f>
        <v>-</v>
      </c>
      <c r="AJ16" s="1144" t="str">
        <f>IF(AG16&gt;0,COUNTIF('INTEGRALE verrouillée'!BO14:BX14,"=1"),"-")</f>
        <v>-</v>
      </c>
      <c r="AK16" s="1253" t="str">
        <f>IF(AG16&gt;0,AVERAGE('INTEGRALE verrouillée'!BO14:BX14),"-")</f>
        <v>-</v>
      </c>
      <c r="AL16" s="1223" t="s">
        <v>0</v>
      </c>
      <c r="AM16" s="1154">
        <f>COUNTIF('INTEGRALE verrouillée'!BY14:CK14,"&gt;0")</f>
        <v>2</v>
      </c>
      <c r="AN16" s="1155">
        <f t="shared" si="6"/>
        <v>0.15384615384615385</v>
      </c>
      <c r="AO16" s="1265">
        <f>IF(AM16&gt;0,COUNTIF('INTEGRALE verrouillée'!BY14:CK14,"=2")+COUNTIF('INTEGRALE verrouillée'!BY14:CK14,"=3"),"-")</f>
        <v>0</v>
      </c>
      <c r="AP16" s="1154">
        <f>IF(AM16&gt;0,COUNTIF('INTEGRALE verrouillée'!BY14:CK14,"=1"),"-")</f>
        <v>0</v>
      </c>
      <c r="AQ16" s="1254">
        <f>IF(AM16&gt;0,AVERAGE('INTEGRALE verrouillée'!BY14:CK14),"-")</f>
        <v>10</v>
      </c>
      <c r="AR16" s="1226" t="s">
        <v>367</v>
      </c>
      <c r="AS16" s="1089">
        <f>COUNTIF('INTEGRALE verrouillée'!CL14:CW14,"&gt;0")</f>
        <v>0</v>
      </c>
      <c r="AT16" s="1090" t="str">
        <f t="shared" si="7"/>
        <v>-</v>
      </c>
      <c r="AU16" s="1268" t="str">
        <f>IF(AS16&gt;0,COUNTIF('INTEGRALE verrouillée'!CL14:CW14,"=2")+COUNTIF('INTEGRALE verrouillée'!CL14:CW14,"=3"),"-")</f>
        <v>-</v>
      </c>
      <c r="AV16" s="1089" t="str">
        <f>IF(AS16&gt;0,COUNTIF('INTEGRALE verrouillée'!CL14:CW14,"=1"),"-")</f>
        <v>-</v>
      </c>
      <c r="AW16" s="1255" t="str">
        <f>IF(AS16&gt;0,AVERAGE('INTEGRALE verrouillée'!CL14:CW14),"-")</f>
        <v>-</v>
      </c>
      <c r="AX16" s="1104" t="s">
        <v>0</v>
      </c>
      <c r="AY16" s="1098">
        <f>COUNTIF('INTEGRALE verrouillée'!CX14:DJ14,"&gt;0")</f>
        <v>0</v>
      </c>
      <c r="AZ16" s="1099" t="str">
        <f t="shared" si="8"/>
        <v>-</v>
      </c>
      <c r="BA16" s="1237" t="str">
        <f>IF(AY16&gt;0,COUNTIF('INTEGRALE verrouillée'!CX14:DJ14,"=2")+COUNTIF('INTEGRALE verrouillée'!CX14:DJ14,"=3"),"-")</f>
        <v>-</v>
      </c>
      <c r="BB16" s="1098" t="str">
        <f>IF(AY16&gt;0,COUNTIF('INTEGRALE verrouillée'!CX14:DJ14,"=1"),"-")</f>
        <v>-</v>
      </c>
      <c r="BC16" s="1238" t="str">
        <f>IF(AY16&gt;0,AVERAGE('INTEGRALE verrouillée'!CX14:DJ14),"-")</f>
        <v>-</v>
      </c>
      <c r="BD16" s="1107" t="s">
        <v>0</v>
      </c>
      <c r="BE16" s="1114">
        <f>COUNTIF('INTEGRALE verrouillée'!DK14:DS14,"&gt;0")</f>
        <v>0</v>
      </c>
      <c r="BF16" s="1115" t="str">
        <f t="shared" si="9"/>
        <v>-</v>
      </c>
      <c r="BG16" s="1242" t="str">
        <f>IF(BE16&gt;0,COUNTIF('INTEGRALE verrouillée'!DK14:DS14,"=2")+COUNTIF('INTEGRALE verrouillée'!DK14:DS14,"=3"),"-")</f>
        <v>-</v>
      </c>
      <c r="BH16" s="1114" t="str">
        <f>IF(BE16&gt;0,COUNTIF('INTEGRALE verrouillée'!DK14:DS14,"=1"),"-")</f>
        <v>-</v>
      </c>
      <c r="BI16" s="1250" t="str">
        <f>IF(BE16&gt;0,AVERAGE('INTEGRALE verrouillée'!DK14:DS14),"-")</f>
        <v>-</v>
      </c>
      <c r="BJ16" s="1215" t="s">
        <v>0</v>
      </c>
      <c r="BK16" s="1339"/>
      <c r="BL16" s="1442" t="s">
        <v>169</v>
      </c>
    </row>
    <row r="17" spans="1:64" s="1166" customFormat="1" ht="11.1" customHeight="1" x14ac:dyDescent="0.25">
      <c r="A17" s="1333"/>
      <c r="B17" s="177" t="s">
        <v>95</v>
      </c>
      <c r="C17" s="1080">
        <f>'INTEGRALE verrouillée'!C15</f>
        <v>1</v>
      </c>
      <c r="D17" s="938">
        <f>'INTEGRALE verrouillée'!D15</f>
        <v>1.0416666666666666E-2</v>
      </c>
      <c r="E17" s="1089">
        <f>COUNTIF('INTEGRALE verrouillée'!AA15:AC15,"&gt;0")</f>
        <v>0</v>
      </c>
      <c r="F17" s="1090" t="str">
        <f t="shared" si="0"/>
        <v>-</v>
      </c>
      <c r="G17" s="1091" t="str">
        <f>IF(E17&gt;0,AVERAGE('INTEGRALE verrouillée'!AA15:AC15),"-")</f>
        <v>-</v>
      </c>
      <c r="H17" s="1104" t="s">
        <v>0</v>
      </c>
      <c r="I17" s="1098">
        <f>COUNTIF('INTEGRALE verrouillée'!AD15:AK15,"&gt;0")</f>
        <v>0</v>
      </c>
      <c r="J17" s="1099" t="str">
        <f t="shared" si="1"/>
        <v>-</v>
      </c>
      <c r="K17" s="1237" t="str">
        <f>IF(I17&gt;0,COUNTIF('INTEGRALE verrouillée'!AD15:AK15,"=2")+COUNTIF('INTEGRALE verrouillée'!AD15:AK15,"=3"),"-")</f>
        <v>-</v>
      </c>
      <c r="L17" s="1098" t="str">
        <f>IF(I17&gt;0,COUNTIF('INTEGRALE verrouillée'!AD15:AK15,"=1"),"-")</f>
        <v>-</v>
      </c>
      <c r="M17" s="1238" t="str">
        <f>IF(I17&gt;0,AVERAGE('INTEGRALE verrouillée'!AD15:AK15),"-")</f>
        <v>-</v>
      </c>
      <c r="N17" s="1107" t="s">
        <v>0</v>
      </c>
      <c r="O17" s="1114">
        <f>COUNTIF('INTEGRALE verrouillée'!AL15:AS15,"&gt;0")</f>
        <v>0</v>
      </c>
      <c r="P17" s="1115" t="str">
        <f t="shared" si="2"/>
        <v>-</v>
      </c>
      <c r="Q17" s="1242" t="str">
        <f>IF(O17&gt;0,COUNTIF('INTEGRALE verrouillée'!AL15:AS15,"=2")+COUNTIF('INTEGRALE verrouillée'!AL15:AS15,"=3"),"-")</f>
        <v>-</v>
      </c>
      <c r="R17" s="1114" t="str">
        <f>IF(O17&gt;0,COUNTIF('INTEGRALE verrouillée'!AL15:AS15,"=1"),"-")</f>
        <v>-</v>
      </c>
      <c r="S17" s="1250" t="str">
        <f>IF(O17&gt;0,AVERAGE('INTEGRALE verrouillée'!AL15:AS15),"-")</f>
        <v>-</v>
      </c>
      <c r="T17" s="1214" t="s">
        <v>0</v>
      </c>
      <c r="U17" s="1124">
        <f>COUNTIF('INTEGRALE verrouillée'!AT15:BC15,"&gt;0")</f>
        <v>0</v>
      </c>
      <c r="V17" s="1125" t="str">
        <f t="shared" si="3"/>
        <v>-</v>
      </c>
      <c r="W17" s="1249" t="str">
        <f>IF(U17&gt;0,COUNTIF('INTEGRALE verrouillée'!AT15:BC15,"=2")+COUNTIF('INTEGRALE verrouillée'!AT15:BC15,"=3"),"-")</f>
        <v>-</v>
      </c>
      <c r="X17" s="1124" t="str">
        <f>IF(U17&gt;0,COUNTIF('INTEGRALE verrouillée'!AT15:BC15,"=1"),"-")</f>
        <v>-</v>
      </c>
      <c r="Y17" s="1251" t="str">
        <f>IF(U17&gt;0,AVERAGE('INTEGRALE verrouillée'!AT15:BC15),"-")</f>
        <v>-</v>
      </c>
      <c r="Z17" s="1220" t="s">
        <v>0</v>
      </c>
      <c r="AA17" s="1134">
        <f>COUNTIF('INTEGRALE verrouillée'!BD15:BN15,"&gt;0")</f>
        <v>1</v>
      </c>
      <c r="AB17" s="1135">
        <f t="shared" si="4"/>
        <v>9.0909090909090912E-2</v>
      </c>
      <c r="AC17" s="1259">
        <f>IF(AA17&gt;0,COUNTIF('INTEGRALE verrouillée'!BD15:BN15,"=2")+COUNTIF('INTEGRALE verrouillée'!BD15:BN15,"=3"),"-")</f>
        <v>0</v>
      </c>
      <c r="AD17" s="1134">
        <f>IF(AA17&gt;0,COUNTIF('INTEGRALE verrouillée'!BD15:BN15,"=1"),"-")</f>
        <v>0</v>
      </c>
      <c r="AE17" s="1252">
        <f>IF(AA17&gt;0,AVERAGE('INTEGRALE verrouillée'!BD15:BN15),"-")</f>
        <v>8</v>
      </c>
      <c r="AF17" s="1222" t="s">
        <v>367</v>
      </c>
      <c r="AG17" s="1144">
        <f>COUNTIF('INTEGRALE verrouillée'!BO15:BX15,"&gt;0")</f>
        <v>0</v>
      </c>
      <c r="AH17" s="1145" t="str">
        <f t="shared" si="5"/>
        <v>-</v>
      </c>
      <c r="AI17" s="1262" t="str">
        <f>IF(AG17&gt;0,COUNTIF('INTEGRALE verrouillée'!BO15:BX15,"=2")+COUNTIF('INTEGRALE verrouillée'!BO15:BX15,"=3"),"-")</f>
        <v>-</v>
      </c>
      <c r="AJ17" s="1144" t="str">
        <f>IF(AG17&gt;0,COUNTIF('INTEGRALE verrouillée'!BO15:BX15,"=1"),"-")</f>
        <v>-</v>
      </c>
      <c r="AK17" s="1253" t="str">
        <f>IF(AG17&gt;0,AVERAGE('INTEGRALE verrouillée'!BO15:BX15),"-")</f>
        <v>-</v>
      </c>
      <c r="AL17" s="1223" t="s">
        <v>0</v>
      </c>
      <c r="AM17" s="1154">
        <f>COUNTIF('INTEGRALE verrouillée'!BY15:CK15,"&gt;0")</f>
        <v>0</v>
      </c>
      <c r="AN17" s="1155" t="str">
        <f t="shared" si="6"/>
        <v>-</v>
      </c>
      <c r="AO17" s="1265" t="str">
        <f>IF(AM17&gt;0,COUNTIF('INTEGRALE verrouillée'!BY15:CK15,"=2")+COUNTIF('INTEGRALE verrouillée'!BY15:CK15,"=3"),"-")</f>
        <v>-</v>
      </c>
      <c r="AP17" s="1154" t="str">
        <f>IF(AM17&gt;0,COUNTIF('INTEGRALE verrouillée'!BY15:CK15,"=1"),"-")</f>
        <v>-</v>
      </c>
      <c r="AQ17" s="1254" t="str">
        <f>IF(AM17&gt;0,AVERAGE('INTEGRALE verrouillée'!BY15:CK15),"-")</f>
        <v>-</v>
      </c>
      <c r="AR17" s="1225" t="s">
        <v>0</v>
      </c>
      <c r="AS17" s="1089">
        <f>COUNTIF('INTEGRALE verrouillée'!CL15:CW15,"&gt;0")</f>
        <v>0</v>
      </c>
      <c r="AT17" s="1090" t="str">
        <f t="shared" si="7"/>
        <v>-</v>
      </c>
      <c r="AU17" s="1268" t="str">
        <f>IF(AS17&gt;0,COUNTIF('INTEGRALE verrouillée'!CL15:CW15,"=2")+COUNTIF('INTEGRALE verrouillée'!CL15:CW15,"=3"),"-")</f>
        <v>-</v>
      </c>
      <c r="AV17" s="1089" t="str">
        <f>IF(AS17&gt;0,COUNTIF('INTEGRALE verrouillée'!CL15:CW15,"=1"),"-")</f>
        <v>-</v>
      </c>
      <c r="AW17" s="1255" t="str">
        <f>IF(AS17&gt;0,AVERAGE('INTEGRALE verrouillée'!CL15:CW15),"-")</f>
        <v>-</v>
      </c>
      <c r="AX17" s="1104" t="s">
        <v>0</v>
      </c>
      <c r="AY17" s="1098">
        <f>COUNTIF('INTEGRALE verrouillée'!CX15:DJ15,"&gt;0")</f>
        <v>0</v>
      </c>
      <c r="AZ17" s="1099" t="str">
        <f t="shared" si="8"/>
        <v>-</v>
      </c>
      <c r="BA17" s="1237" t="str">
        <f>IF(AY17&gt;0,COUNTIF('INTEGRALE verrouillée'!CX15:DJ15,"=2")+COUNTIF('INTEGRALE verrouillée'!CX15:DJ15,"=3"),"-")</f>
        <v>-</v>
      </c>
      <c r="BB17" s="1098" t="str">
        <f>IF(AY17&gt;0,COUNTIF('INTEGRALE verrouillée'!CX15:DJ15,"=1"),"-")</f>
        <v>-</v>
      </c>
      <c r="BC17" s="1238" t="str">
        <f>IF(AY17&gt;0,AVERAGE('INTEGRALE verrouillée'!CX15:DJ15),"-")</f>
        <v>-</v>
      </c>
      <c r="BD17" s="1107" t="s">
        <v>0</v>
      </c>
      <c r="BE17" s="1114">
        <f>COUNTIF('INTEGRALE verrouillée'!DK15:DS15,"&gt;0")</f>
        <v>0</v>
      </c>
      <c r="BF17" s="1115" t="str">
        <f t="shared" si="9"/>
        <v>-</v>
      </c>
      <c r="BG17" s="1242" t="str">
        <f>IF(BE17&gt;0,COUNTIF('INTEGRALE verrouillée'!DK15:DS15,"=2")+COUNTIF('INTEGRALE verrouillée'!DK15:DS15,"=3"),"-")</f>
        <v>-</v>
      </c>
      <c r="BH17" s="1114" t="str">
        <f>IF(BE17&gt;0,COUNTIF('INTEGRALE verrouillée'!DK15:DS15,"=1"),"-")</f>
        <v>-</v>
      </c>
      <c r="BI17" s="1250" t="str">
        <f>IF(BE17&gt;0,AVERAGE('INTEGRALE verrouillée'!DK15:DS15),"-")</f>
        <v>-</v>
      </c>
      <c r="BJ17" s="1215" t="s">
        <v>0</v>
      </c>
      <c r="BK17" s="1339"/>
      <c r="BL17" s="1442"/>
    </row>
    <row r="18" spans="1:64" s="1269" customFormat="1" ht="11.1" customHeight="1" x14ac:dyDescent="0.25">
      <c r="A18" s="1334"/>
      <c r="B18" s="176" t="s">
        <v>151</v>
      </c>
      <c r="C18" s="1080">
        <f>'INTEGRALE verrouillée'!C16</f>
        <v>27</v>
      </c>
      <c r="D18" s="938">
        <f>'INTEGRALE verrouillée'!D16</f>
        <v>0.28125</v>
      </c>
      <c r="E18" s="1089">
        <f>COUNTIF('INTEGRALE verrouillée'!AA16:AC16,"&gt;0")</f>
        <v>2</v>
      </c>
      <c r="F18" s="1090">
        <f t="shared" si="0"/>
        <v>0.66666666666666663</v>
      </c>
      <c r="G18" s="1091">
        <f>IF(E18&gt;0,AVERAGE('INTEGRALE verrouillée'!AA16:AC16),"-")</f>
        <v>1.5</v>
      </c>
      <c r="H18" s="1104">
        <v>1</v>
      </c>
      <c r="I18" s="1098">
        <f>COUNTIF('INTEGRALE verrouillée'!AD16:AK16,"&gt;0")</f>
        <v>2</v>
      </c>
      <c r="J18" s="1099">
        <f t="shared" si="1"/>
        <v>0.25</v>
      </c>
      <c r="K18" s="1237">
        <f>IF(I18&gt;0,COUNTIF('INTEGRALE verrouillée'!AD16:AK16,"=2")+COUNTIF('INTEGRALE verrouillée'!AD16:AK16,"=3"),"-")</f>
        <v>0</v>
      </c>
      <c r="L18" s="1098">
        <f>IF(I18&gt;0,COUNTIF('INTEGRALE verrouillée'!AD16:AK16,"=1"),"-")</f>
        <v>0</v>
      </c>
      <c r="M18" s="1238">
        <f>IF(I18&gt;0,AVERAGE('INTEGRALE verrouillée'!AD16:AK16),"-")</f>
        <v>7.5</v>
      </c>
      <c r="N18" s="1217" t="s">
        <v>367</v>
      </c>
      <c r="O18" s="1114">
        <f>COUNTIF('INTEGRALE verrouillée'!AL16:AS16,"&gt;0")</f>
        <v>3</v>
      </c>
      <c r="P18" s="1115">
        <f t="shared" si="2"/>
        <v>0.375</v>
      </c>
      <c r="Q18" s="1242">
        <f>IF(O18&gt;0,COUNTIF('INTEGRALE verrouillée'!AL16:AS16,"=2")+COUNTIF('INTEGRALE verrouillée'!AL16:AS16,"=3"),"-")</f>
        <v>0</v>
      </c>
      <c r="R18" s="1114">
        <f>IF(O18&gt;0,COUNTIF('INTEGRALE verrouillée'!AL16:AS16,"=1"),"-")</f>
        <v>1</v>
      </c>
      <c r="S18" s="1250">
        <f>IF(O18&gt;0,AVERAGE('INTEGRALE verrouillée'!AL16:AS16),"-")</f>
        <v>7.333333333333333</v>
      </c>
      <c r="T18" s="1214">
        <v>10</v>
      </c>
      <c r="U18" s="1124">
        <f>COUNTIF('INTEGRALE verrouillée'!AT16:BC16,"&gt;0")</f>
        <v>1</v>
      </c>
      <c r="V18" s="1125">
        <f t="shared" si="3"/>
        <v>0.1</v>
      </c>
      <c r="W18" s="1249">
        <f>IF(U18&gt;0,COUNTIF('INTEGRALE verrouillée'!AT16:BC16,"=2")+COUNTIF('INTEGRALE verrouillée'!AT16:BC16,"=3"),"-")</f>
        <v>0</v>
      </c>
      <c r="X18" s="1124">
        <f>IF(U18&gt;0,COUNTIF('INTEGRALE verrouillée'!AT16:BC16,"=1"),"-")</f>
        <v>0</v>
      </c>
      <c r="Y18" s="1251">
        <f>IF(U18&gt;0,AVERAGE('INTEGRALE verrouillée'!AT16:BC16),"-")</f>
        <v>9</v>
      </c>
      <c r="Z18" s="1219" t="s">
        <v>367</v>
      </c>
      <c r="AA18" s="1134">
        <f>COUNTIF('INTEGRALE verrouillée'!BD16:BN16,"&gt;0")</f>
        <v>3</v>
      </c>
      <c r="AB18" s="1135">
        <f t="shared" si="4"/>
        <v>0.27272727272727271</v>
      </c>
      <c r="AC18" s="1259">
        <f>IF(AA18&gt;0,COUNTIF('INTEGRALE verrouillée'!BD16:BN16,"=2")+COUNTIF('INTEGRALE verrouillée'!BD16:BN16,"=3"),"-")</f>
        <v>0</v>
      </c>
      <c r="AD18" s="1134">
        <f>IF(AA18&gt;0,COUNTIF('INTEGRALE verrouillée'!BD16:BN16,"=1"),"-")</f>
        <v>0</v>
      </c>
      <c r="AE18" s="1252">
        <f>IF(AA18&gt;0,AVERAGE('INTEGRALE verrouillée'!BD16:BN16),"-")</f>
        <v>9.3333333333333339</v>
      </c>
      <c r="AF18" s="1221">
        <v>14</v>
      </c>
      <c r="AG18" s="1144">
        <f>COUNTIF('INTEGRALE verrouillée'!BO16:BX16,"&gt;0")</f>
        <v>7</v>
      </c>
      <c r="AH18" s="1145">
        <f t="shared" si="5"/>
        <v>0.7</v>
      </c>
      <c r="AI18" s="1262">
        <f>IF(AG18&gt;0,COUNTIF('INTEGRALE verrouillée'!BO16:BX16,"=2")+COUNTIF('INTEGRALE verrouillée'!BO16:BX16,"=3"),"-")</f>
        <v>2</v>
      </c>
      <c r="AJ18" s="1144">
        <f>IF(AG18&gt;0,COUNTIF('INTEGRALE verrouillée'!BO16:BX16,"=1"),"-")</f>
        <v>1</v>
      </c>
      <c r="AK18" s="1253">
        <f>IF(AG18&gt;0,AVERAGE('INTEGRALE verrouillée'!BO16:BX16),"-")</f>
        <v>6.1428571428571432</v>
      </c>
      <c r="AL18" s="1223">
        <v>7</v>
      </c>
      <c r="AM18" s="1154">
        <f>COUNTIF('INTEGRALE verrouillée'!BY16:CK16,"&gt;0")</f>
        <v>3</v>
      </c>
      <c r="AN18" s="1155">
        <f t="shared" si="6"/>
        <v>0.23076923076923078</v>
      </c>
      <c r="AO18" s="1265">
        <f>IF(AM18&gt;0,COUNTIF('INTEGRALE verrouillée'!BY16:CK16,"=2")+COUNTIF('INTEGRALE verrouillée'!BY16:CK16,"=3"),"-")</f>
        <v>1</v>
      </c>
      <c r="AP18" s="1154">
        <f>IF(AM18&gt;0,COUNTIF('INTEGRALE verrouillée'!BY16:CK16,"=1"),"-")</f>
        <v>1</v>
      </c>
      <c r="AQ18" s="1254">
        <f>IF(AM18&gt;0,AVERAGE('INTEGRALE verrouillée'!BY16:CK16),"-")</f>
        <v>3.3333333333333335</v>
      </c>
      <c r="AR18" s="1225">
        <v>8</v>
      </c>
      <c r="AS18" s="1089">
        <f>COUNTIF('INTEGRALE verrouillée'!CL16:CW16,"&gt;0")</f>
        <v>3</v>
      </c>
      <c r="AT18" s="1090">
        <f t="shared" si="7"/>
        <v>0.25</v>
      </c>
      <c r="AU18" s="1268">
        <f>IF(AS18&gt;0,COUNTIF('INTEGRALE verrouillée'!CL16:CW16,"=2")+COUNTIF('INTEGRALE verrouillée'!CL16:CW16,"=3"),"-")</f>
        <v>1</v>
      </c>
      <c r="AV18" s="1089">
        <f>IF(AS18&gt;0,COUNTIF('INTEGRALE verrouillée'!CL16:CW16,"=1"),"-")</f>
        <v>0</v>
      </c>
      <c r="AW18" s="1255">
        <f>IF(AS18&gt;0,AVERAGE('INTEGRALE verrouillée'!CL16:CW16),"-")</f>
        <v>5.333333333333333</v>
      </c>
      <c r="AX18" s="1104">
        <v>10</v>
      </c>
      <c r="AY18" s="1098">
        <f>COUNTIF('INTEGRALE verrouillée'!CX16:DJ16,"&gt;0")</f>
        <v>2</v>
      </c>
      <c r="AZ18" s="1099">
        <f t="shared" si="8"/>
        <v>0.15384615384615385</v>
      </c>
      <c r="BA18" s="1237">
        <f>IF(AY18&gt;0,COUNTIF('INTEGRALE verrouillée'!CX16:DJ16,"=2")+COUNTIF('INTEGRALE verrouillée'!CX16:DJ16,"=3"),"-")</f>
        <v>0</v>
      </c>
      <c r="BB18" s="1098">
        <f>IF(AY18&gt;0,COUNTIF('INTEGRALE verrouillée'!CX16:DJ16,"=1"),"-")</f>
        <v>1</v>
      </c>
      <c r="BC18" s="1238">
        <f>IF(AY18&gt;0,AVERAGE('INTEGRALE verrouillée'!CX16:DJ16),"-")</f>
        <v>8.5</v>
      </c>
      <c r="BD18" s="1217" t="s">
        <v>367</v>
      </c>
      <c r="BE18" s="1114">
        <f>COUNTIF('INTEGRALE verrouillée'!DK16:DS16,"&gt;0")</f>
        <v>1</v>
      </c>
      <c r="BF18" s="1115">
        <f t="shared" si="9"/>
        <v>0.125</v>
      </c>
      <c r="BG18" s="1242">
        <f>IF(BE18&gt;0,COUNTIF('INTEGRALE verrouillée'!DK16:DS16,"=2")+COUNTIF('INTEGRALE verrouillée'!DK16:DS16,"=3"),"-")</f>
        <v>0</v>
      </c>
      <c r="BH18" s="1114">
        <f>IF(BE18&gt;0,COUNTIF('INTEGRALE verrouillée'!DK16:DS16,"=1"),"-")</f>
        <v>0</v>
      </c>
      <c r="BI18" s="1250">
        <f>IF(BE18&gt;0,AVERAGE('INTEGRALE verrouillée'!DK16:DS16),"-")</f>
        <v>17</v>
      </c>
      <c r="BJ18" s="1215" t="s">
        <v>0</v>
      </c>
      <c r="BK18" s="1339"/>
      <c r="BL18" s="1442" t="s">
        <v>102</v>
      </c>
    </row>
    <row r="19" spans="1:64" s="1166" customFormat="1" ht="10.5" customHeight="1" x14ac:dyDescent="0.25">
      <c r="A19" s="1333"/>
      <c r="B19" s="177" t="s">
        <v>71</v>
      </c>
      <c r="C19" s="1080">
        <f>'INTEGRALE verrouillée'!C17</f>
        <v>3</v>
      </c>
      <c r="D19" s="938">
        <f>'INTEGRALE verrouillée'!D17</f>
        <v>3.125E-2</v>
      </c>
      <c r="E19" s="1089">
        <f>COUNTIF('INTEGRALE verrouillée'!AA17:AC17,"&gt;0")</f>
        <v>0</v>
      </c>
      <c r="F19" s="1090" t="str">
        <f t="shared" si="0"/>
        <v>-</v>
      </c>
      <c r="G19" s="1091" t="str">
        <f>IF(E19&gt;0,AVERAGE('INTEGRALE verrouillée'!AA17:AC17),"-")</f>
        <v>-</v>
      </c>
      <c r="H19" s="1104" t="s">
        <v>0</v>
      </c>
      <c r="I19" s="1098">
        <f>COUNTIF('INTEGRALE verrouillée'!AD17:AK17,"&gt;0")</f>
        <v>0</v>
      </c>
      <c r="J19" s="1099" t="str">
        <f t="shared" si="1"/>
        <v>-</v>
      </c>
      <c r="K19" s="1237" t="str">
        <f>IF(I19&gt;0,COUNTIF('INTEGRALE verrouillée'!AD17:AK17,"=2")+COUNTIF('INTEGRALE verrouillée'!AD17:AK17,"=3"),"-")</f>
        <v>-</v>
      </c>
      <c r="L19" s="1098" t="str">
        <f>IF(I19&gt;0,COUNTIF('INTEGRALE verrouillée'!AD17:AK17,"=1"),"-")</f>
        <v>-</v>
      </c>
      <c r="M19" s="1238" t="str">
        <f>IF(I19&gt;0,AVERAGE('INTEGRALE verrouillée'!AD17:AK17),"-")</f>
        <v>-</v>
      </c>
      <c r="N19" s="1107" t="s">
        <v>0</v>
      </c>
      <c r="O19" s="1114">
        <f>COUNTIF('INTEGRALE verrouillée'!AL17:AS17,"&gt;0")</f>
        <v>0</v>
      </c>
      <c r="P19" s="1115" t="str">
        <f t="shared" si="2"/>
        <v>-</v>
      </c>
      <c r="Q19" s="1242" t="str">
        <f>IF(O19&gt;0,COUNTIF('INTEGRALE verrouillée'!AL17:AS17,"=2")+COUNTIF('INTEGRALE verrouillée'!AL17:AS17,"=3"),"-")</f>
        <v>-</v>
      </c>
      <c r="R19" s="1114" t="str">
        <f>IF(O19&gt;0,COUNTIF('INTEGRALE verrouillée'!AL17:AS17,"=1"),"-")</f>
        <v>-</v>
      </c>
      <c r="S19" s="1250" t="str">
        <f>IF(O19&gt;0,AVERAGE('INTEGRALE verrouillée'!AL17:AS17),"-")</f>
        <v>-</v>
      </c>
      <c r="T19" s="1214" t="s">
        <v>0</v>
      </c>
      <c r="U19" s="1124">
        <f>COUNTIF('INTEGRALE verrouillée'!AT17:BC17,"&gt;0")</f>
        <v>3</v>
      </c>
      <c r="V19" s="1125">
        <f t="shared" si="3"/>
        <v>0.3</v>
      </c>
      <c r="W19" s="1249">
        <f>IF(U19&gt;0,COUNTIF('INTEGRALE verrouillée'!AT17:BC17,"=2")+COUNTIF('INTEGRALE verrouillée'!AT17:BC17,"=3"),"-")</f>
        <v>0</v>
      </c>
      <c r="X19" s="1124">
        <f>IF(U19&gt;0,COUNTIF('INTEGRALE verrouillée'!AT17:BC17,"=1"),"-")</f>
        <v>0</v>
      </c>
      <c r="Y19" s="1251">
        <f>IF(U19&gt;0,AVERAGE('INTEGRALE verrouillée'!AT17:BC17),"-")</f>
        <v>6.333333333333333</v>
      </c>
      <c r="Z19" s="1220">
        <v>14</v>
      </c>
      <c r="AA19" s="1134">
        <f>COUNTIF('INTEGRALE verrouillée'!BD17:BN17,"&gt;0")</f>
        <v>0</v>
      </c>
      <c r="AB19" s="1135" t="str">
        <f t="shared" si="4"/>
        <v>-</v>
      </c>
      <c r="AC19" s="1259" t="str">
        <f>IF(AA19&gt;0,COUNTIF('INTEGRALE verrouillée'!BD17:BN17,"=2")+COUNTIF('INTEGRALE verrouillée'!BD17:BN17,"=3"),"-")</f>
        <v>-</v>
      </c>
      <c r="AD19" s="1134" t="str">
        <f>IF(AA19&gt;0,COUNTIF('INTEGRALE verrouillée'!BD17:BN17,"=1"),"-")</f>
        <v>-</v>
      </c>
      <c r="AE19" s="1252" t="str">
        <f>IF(AA19&gt;0,AVERAGE('INTEGRALE verrouillée'!BD17:BN17),"-")</f>
        <v>-</v>
      </c>
      <c r="AF19" s="1221" t="s">
        <v>0</v>
      </c>
      <c r="AG19" s="1144">
        <f>COUNTIF('INTEGRALE verrouillée'!BO17:BX17,"&gt;0")</f>
        <v>0</v>
      </c>
      <c r="AH19" s="1145" t="str">
        <f t="shared" si="5"/>
        <v>-</v>
      </c>
      <c r="AI19" s="1262" t="str">
        <f>IF(AG19&gt;0,COUNTIF('INTEGRALE verrouillée'!BO17:BX17,"=2")+COUNTIF('INTEGRALE verrouillée'!BO17:BX17,"=3"),"-")</f>
        <v>-</v>
      </c>
      <c r="AJ19" s="1144" t="str">
        <f>IF(AG19&gt;0,COUNTIF('INTEGRALE verrouillée'!BO17:BX17,"=1"),"-")</f>
        <v>-</v>
      </c>
      <c r="AK19" s="1253" t="str">
        <f>IF(AG19&gt;0,AVERAGE('INTEGRALE verrouillée'!BO17:BX17),"-")</f>
        <v>-</v>
      </c>
      <c r="AL19" s="1223" t="s">
        <v>0</v>
      </c>
      <c r="AM19" s="1154">
        <f>COUNTIF('INTEGRALE verrouillée'!BY17:CK17,"&gt;0")</f>
        <v>0</v>
      </c>
      <c r="AN19" s="1155" t="str">
        <f t="shared" si="6"/>
        <v>-</v>
      </c>
      <c r="AO19" s="1265" t="str">
        <f>IF(AM19&gt;0,COUNTIF('INTEGRALE verrouillée'!BY17:CK17,"=2")+COUNTIF('INTEGRALE verrouillée'!BY17:CK17,"=3"),"-")</f>
        <v>-</v>
      </c>
      <c r="AP19" s="1154" t="str">
        <f>IF(AM19&gt;0,COUNTIF('INTEGRALE verrouillée'!BY17:CK17,"=1"),"-")</f>
        <v>-</v>
      </c>
      <c r="AQ19" s="1254" t="str">
        <f>IF(AM19&gt;0,AVERAGE('INTEGRALE verrouillée'!BY17:CK17),"-")</f>
        <v>-</v>
      </c>
      <c r="AR19" s="1225" t="s">
        <v>0</v>
      </c>
      <c r="AS19" s="1089">
        <f>COUNTIF('INTEGRALE verrouillée'!CL17:CW17,"&gt;0")</f>
        <v>0</v>
      </c>
      <c r="AT19" s="1090" t="str">
        <f t="shared" si="7"/>
        <v>-</v>
      </c>
      <c r="AU19" s="1268" t="str">
        <f>IF(AS19&gt;0,COUNTIF('INTEGRALE verrouillée'!CL17:CW17,"=2")+COUNTIF('INTEGRALE verrouillée'!CL17:CW17,"=3"),"-")</f>
        <v>-</v>
      </c>
      <c r="AV19" s="1089" t="str">
        <f>IF(AS19&gt;0,COUNTIF('INTEGRALE verrouillée'!CL17:CW17,"=1"),"-")</f>
        <v>-</v>
      </c>
      <c r="AW19" s="1255" t="str">
        <f>IF(AS19&gt;0,AVERAGE('INTEGRALE verrouillée'!CL17:CW17),"-")</f>
        <v>-</v>
      </c>
      <c r="AX19" s="1104" t="s">
        <v>0</v>
      </c>
      <c r="AY19" s="1098">
        <f>COUNTIF('INTEGRALE verrouillée'!CX17:DJ17,"&gt;0")</f>
        <v>0</v>
      </c>
      <c r="AZ19" s="1099" t="str">
        <f t="shared" si="8"/>
        <v>-</v>
      </c>
      <c r="BA19" s="1237" t="str">
        <f>IF(AY19&gt;0,COUNTIF('INTEGRALE verrouillée'!CX17:DJ17,"=2")+COUNTIF('INTEGRALE verrouillée'!CX17:DJ17,"=3"),"-")</f>
        <v>-</v>
      </c>
      <c r="BB19" s="1098" t="str">
        <f>IF(AY19&gt;0,COUNTIF('INTEGRALE verrouillée'!CX17:DJ17,"=1"),"-")</f>
        <v>-</v>
      </c>
      <c r="BC19" s="1238" t="str">
        <f>IF(AY19&gt;0,AVERAGE('INTEGRALE verrouillée'!CX17:DJ17),"-")</f>
        <v>-</v>
      </c>
      <c r="BD19" s="1107" t="s">
        <v>0</v>
      </c>
      <c r="BE19" s="1114">
        <f>COUNTIF('INTEGRALE verrouillée'!DK17:DS17,"&gt;0")</f>
        <v>0</v>
      </c>
      <c r="BF19" s="1115" t="str">
        <f t="shared" si="9"/>
        <v>-</v>
      </c>
      <c r="BG19" s="1242" t="str">
        <f>IF(BE19&gt;0,COUNTIF('INTEGRALE verrouillée'!DK17:DS17,"=2")+COUNTIF('INTEGRALE verrouillée'!DK17:DS17,"=3"),"-")</f>
        <v>-</v>
      </c>
      <c r="BH19" s="1114" t="str">
        <f>IF(BE19&gt;0,COUNTIF('INTEGRALE verrouillée'!DK17:DS17,"=1"),"-")</f>
        <v>-</v>
      </c>
      <c r="BI19" s="1250" t="str">
        <f>IF(BE19&gt;0,AVERAGE('INTEGRALE verrouillée'!DK17:DS17),"-")</f>
        <v>-</v>
      </c>
      <c r="BJ19" s="1215" t="s">
        <v>0</v>
      </c>
      <c r="BK19" s="1339"/>
      <c r="BL19" s="1442"/>
    </row>
    <row r="20" spans="1:64" s="1269" customFormat="1" ht="11.1" customHeight="1" x14ac:dyDescent="0.25">
      <c r="A20" s="1333"/>
      <c r="B20" s="177" t="s">
        <v>142</v>
      </c>
      <c r="C20" s="1080">
        <f>'INTEGRALE verrouillée'!C18</f>
        <v>5</v>
      </c>
      <c r="D20" s="938">
        <f>'INTEGRALE verrouillée'!D18</f>
        <v>5.2083333333333336E-2</v>
      </c>
      <c r="E20" s="1089">
        <f>COUNTIF('INTEGRALE verrouillée'!AA18:AC18,"&gt;0")</f>
        <v>0</v>
      </c>
      <c r="F20" s="1090" t="str">
        <f t="shared" si="0"/>
        <v>-</v>
      </c>
      <c r="G20" s="1091" t="str">
        <f>IF(E20&gt;0,AVERAGE('INTEGRALE verrouillée'!AA18:AC18),"-")</f>
        <v>-</v>
      </c>
      <c r="H20" s="1104" t="s">
        <v>0</v>
      </c>
      <c r="I20" s="1098">
        <f>COUNTIF('INTEGRALE verrouillée'!AD18:AK18,"&gt;0")</f>
        <v>0</v>
      </c>
      <c r="J20" s="1099" t="str">
        <f t="shared" si="1"/>
        <v>-</v>
      </c>
      <c r="K20" s="1237" t="str">
        <f>IF(I20&gt;0,COUNTIF('INTEGRALE verrouillée'!AD18:AK18,"=2")+COUNTIF('INTEGRALE verrouillée'!AD18:AK18,"=3"),"-")</f>
        <v>-</v>
      </c>
      <c r="L20" s="1098" t="str">
        <f>IF(I20&gt;0,COUNTIF('INTEGRALE verrouillée'!AD18:AK18,"=1"),"-")</f>
        <v>-</v>
      </c>
      <c r="M20" s="1238" t="str">
        <f>IF(I20&gt;0,AVERAGE('INTEGRALE verrouillée'!AD18:AK18),"-")</f>
        <v>-</v>
      </c>
      <c r="N20" s="1107" t="s">
        <v>0</v>
      </c>
      <c r="O20" s="1114">
        <f>COUNTIF('INTEGRALE verrouillée'!AL18:AS18,"&gt;0")</f>
        <v>0</v>
      </c>
      <c r="P20" s="1115" t="str">
        <f t="shared" si="2"/>
        <v>-</v>
      </c>
      <c r="Q20" s="1242" t="str">
        <f>IF(O20&gt;0,COUNTIF('INTEGRALE verrouillée'!AL18:AS18,"=2")+COUNTIF('INTEGRALE verrouillée'!AL18:AS18,"=3"),"-")</f>
        <v>-</v>
      </c>
      <c r="R20" s="1114" t="str">
        <f>IF(O20&gt;0,COUNTIF('INTEGRALE verrouillée'!AL18:AS18,"=1"),"-")</f>
        <v>-</v>
      </c>
      <c r="S20" s="1250" t="str">
        <f>IF(O20&gt;0,AVERAGE('INTEGRALE verrouillée'!AL18:AS18),"-")</f>
        <v>-</v>
      </c>
      <c r="T20" s="1214" t="s">
        <v>0</v>
      </c>
      <c r="U20" s="1124">
        <f>COUNTIF('INTEGRALE verrouillée'!AT18:BC18,"&gt;0")</f>
        <v>0</v>
      </c>
      <c r="V20" s="1125" t="str">
        <f t="shared" si="3"/>
        <v>-</v>
      </c>
      <c r="W20" s="1249" t="str">
        <f>IF(U20&gt;0,COUNTIF('INTEGRALE verrouillée'!AT18:BC18,"=2")+COUNTIF('INTEGRALE verrouillée'!AT18:BC18,"=3"),"-")</f>
        <v>-</v>
      </c>
      <c r="X20" s="1124" t="str">
        <f>IF(U20&gt;0,COUNTIF('INTEGRALE verrouillée'!AT18:BC18,"=1"),"-")</f>
        <v>-</v>
      </c>
      <c r="Y20" s="1251" t="str">
        <f>IF(U20&gt;0,AVERAGE('INTEGRALE verrouillée'!AT18:BC18),"-")</f>
        <v>-</v>
      </c>
      <c r="Z20" s="1220" t="s">
        <v>0</v>
      </c>
      <c r="AA20" s="1134">
        <f>COUNTIF('INTEGRALE verrouillée'!BD18:BN18,"&gt;0")</f>
        <v>0</v>
      </c>
      <c r="AB20" s="1135" t="str">
        <f t="shared" si="4"/>
        <v>-</v>
      </c>
      <c r="AC20" s="1259" t="str">
        <f>IF(AA20&gt;0,COUNTIF('INTEGRALE verrouillée'!BD18:BN18,"=2")+COUNTIF('INTEGRALE verrouillée'!BD18:BN18,"=3"),"-")</f>
        <v>-</v>
      </c>
      <c r="AD20" s="1134" t="str">
        <f>IF(AA20&gt;0,COUNTIF('INTEGRALE verrouillée'!BD18:BN18,"=1"),"-")</f>
        <v>-</v>
      </c>
      <c r="AE20" s="1252" t="str">
        <f>IF(AA20&gt;0,AVERAGE('INTEGRALE verrouillée'!BD18:BN18),"-")</f>
        <v>-</v>
      </c>
      <c r="AF20" s="1221" t="s">
        <v>0</v>
      </c>
      <c r="AG20" s="1144">
        <f>COUNTIF('INTEGRALE verrouillée'!BO18:BX18,"&gt;0")</f>
        <v>0</v>
      </c>
      <c r="AH20" s="1145" t="str">
        <f t="shared" si="5"/>
        <v>-</v>
      </c>
      <c r="AI20" s="1262" t="str">
        <f>IF(AG20&gt;0,COUNTIF('INTEGRALE verrouillée'!BO18:BX18,"=2")+COUNTIF('INTEGRALE verrouillée'!BO18:BX18,"=3"),"-")</f>
        <v>-</v>
      </c>
      <c r="AJ20" s="1144" t="str">
        <f>IF(AG20&gt;0,COUNTIF('INTEGRALE verrouillée'!BO18:BX18,"=1"),"-")</f>
        <v>-</v>
      </c>
      <c r="AK20" s="1253" t="str">
        <f>IF(AG20&gt;0,AVERAGE('INTEGRALE verrouillée'!BO18:BX18),"-")</f>
        <v>-</v>
      </c>
      <c r="AL20" s="1223" t="s">
        <v>0</v>
      </c>
      <c r="AM20" s="1154">
        <f>COUNTIF('INTEGRALE verrouillée'!BY18:CK18,"&gt;0")</f>
        <v>1</v>
      </c>
      <c r="AN20" s="1155">
        <f t="shared" si="6"/>
        <v>7.6923076923076927E-2</v>
      </c>
      <c r="AO20" s="1265">
        <f>IF(AM20&gt;0,COUNTIF('INTEGRALE verrouillée'!BY18:CK18,"=2")+COUNTIF('INTEGRALE verrouillée'!BY18:CK18,"=3"),"-")</f>
        <v>0</v>
      </c>
      <c r="AP20" s="1154">
        <f>IF(AM20&gt;0,COUNTIF('INTEGRALE verrouillée'!BY18:CK18,"=1"),"-")</f>
        <v>0</v>
      </c>
      <c r="AQ20" s="1254">
        <f>IF(AM20&gt;0,AVERAGE('INTEGRALE verrouillée'!BY18:CK18),"-")</f>
        <v>8</v>
      </c>
      <c r="AR20" s="1226" t="s">
        <v>367</v>
      </c>
      <c r="AS20" s="1089">
        <f>COUNTIF('INTEGRALE verrouillée'!CL18:CW18,"&gt;0")</f>
        <v>3</v>
      </c>
      <c r="AT20" s="1090">
        <f t="shared" si="7"/>
        <v>0.25</v>
      </c>
      <c r="AU20" s="1268">
        <f>IF(AS20&gt;0,COUNTIF('INTEGRALE verrouillée'!CL18:CW18,"=2")+COUNTIF('INTEGRALE verrouillée'!CL18:CW18,"=3"),"-")</f>
        <v>0</v>
      </c>
      <c r="AV20" s="1089">
        <f>IF(AS20&gt;0,COUNTIF('INTEGRALE verrouillée'!CL18:CW18,"=1"),"-")</f>
        <v>0</v>
      </c>
      <c r="AW20" s="1255">
        <f>IF(AS20&gt;0,AVERAGE('INTEGRALE verrouillée'!CL18:CW18),"-")</f>
        <v>10</v>
      </c>
      <c r="AX20" s="1104">
        <v>17</v>
      </c>
      <c r="AY20" s="1098">
        <f>COUNTIF('INTEGRALE verrouillée'!CX18:DJ18,"&gt;0")</f>
        <v>0</v>
      </c>
      <c r="AZ20" s="1099" t="str">
        <f t="shared" si="8"/>
        <v>-</v>
      </c>
      <c r="BA20" s="1237" t="str">
        <f>IF(AY20&gt;0,COUNTIF('INTEGRALE verrouillée'!CX18:DJ18,"=2")+COUNTIF('INTEGRALE verrouillée'!CX18:DJ18,"=3"),"-")</f>
        <v>-</v>
      </c>
      <c r="BB20" s="1098" t="str">
        <f>IF(AY20&gt;0,COUNTIF('INTEGRALE verrouillée'!CX18:DJ18,"=1"),"-")</f>
        <v>-</v>
      </c>
      <c r="BC20" s="1238" t="str">
        <f>IF(AY20&gt;0,AVERAGE('INTEGRALE verrouillée'!CX18:DJ18),"-")</f>
        <v>-</v>
      </c>
      <c r="BD20" s="1107" t="s">
        <v>0</v>
      </c>
      <c r="BE20" s="1114">
        <f>COUNTIF('INTEGRALE verrouillée'!DK18:DS18,"&gt;0")</f>
        <v>1</v>
      </c>
      <c r="BF20" s="1115">
        <f t="shared" si="9"/>
        <v>0.125</v>
      </c>
      <c r="BG20" s="1242">
        <f>IF(BE20&gt;0,COUNTIF('INTEGRALE verrouillée'!DK18:DS18,"=2")+COUNTIF('INTEGRALE verrouillée'!DK18:DS18,"=3"),"-")</f>
        <v>0</v>
      </c>
      <c r="BH20" s="1114">
        <f>IF(BE20&gt;0,COUNTIF('INTEGRALE verrouillée'!DK18:DS18,"=1"),"-")</f>
        <v>0</v>
      </c>
      <c r="BI20" s="1250">
        <f>IF(BE20&gt;0,AVERAGE('INTEGRALE verrouillée'!DK18:DS18),"-")</f>
        <v>13</v>
      </c>
      <c r="BJ20" s="1215" t="s">
        <v>0</v>
      </c>
      <c r="BK20" s="1339"/>
      <c r="BL20" s="1442" t="s">
        <v>175</v>
      </c>
    </row>
    <row r="21" spans="1:64" s="1166" customFormat="1" ht="11.1" customHeight="1" x14ac:dyDescent="0.25">
      <c r="A21" s="1333"/>
      <c r="B21" s="180" t="s">
        <v>159</v>
      </c>
      <c r="C21" s="1080">
        <f>'INTEGRALE verrouillée'!C19</f>
        <v>2</v>
      </c>
      <c r="D21" s="938">
        <f>'INTEGRALE verrouillée'!D19</f>
        <v>2.0833333333333332E-2</v>
      </c>
      <c r="E21" s="1089">
        <f>COUNTIF('INTEGRALE verrouillée'!AA19:AC19,"&gt;0")</f>
        <v>0</v>
      </c>
      <c r="F21" s="1090" t="str">
        <f t="shared" si="0"/>
        <v>-</v>
      </c>
      <c r="G21" s="1091" t="str">
        <f>IF(E21&gt;0,AVERAGE('INTEGRALE verrouillée'!AA19:AC19),"-")</f>
        <v>-</v>
      </c>
      <c r="H21" s="1104" t="s">
        <v>0</v>
      </c>
      <c r="I21" s="1098">
        <f>COUNTIF('INTEGRALE verrouillée'!AD19:AK19,"&gt;0")</f>
        <v>0</v>
      </c>
      <c r="J21" s="1099" t="str">
        <f t="shared" si="1"/>
        <v>-</v>
      </c>
      <c r="K21" s="1237" t="str">
        <f>IF(I21&gt;0,COUNTIF('INTEGRALE verrouillée'!AD19:AK19,"=2")+COUNTIF('INTEGRALE verrouillée'!AD19:AK19,"=3"),"-")</f>
        <v>-</v>
      </c>
      <c r="L21" s="1098" t="str">
        <f>IF(I21&gt;0,COUNTIF('INTEGRALE verrouillée'!AD19:AK19,"=1"),"-")</f>
        <v>-</v>
      </c>
      <c r="M21" s="1238" t="str">
        <f>IF(I21&gt;0,AVERAGE('INTEGRALE verrouillée'!AD19:AK19),"-")</f>
        <v>-</v>
      </c>
      <c r="N21" s="1107" t="s">
        <v>0</v>
      </c>
      <c r="O21" s="1114">
        <f>COUNTIF('INTEGRALE verrouillée'!AL19:AS19,"&gt;0")</f>
        <v>0</v>
      </c>
      <c r="P21" s="1115" t="str">
        <f t="shared" si="2"/>
        <v>-</v>
      </c>
      <c r="Q21" s="1242" t="str">
        <f>IF(O21&gt;0,COUNTIF('INTEGRALE verrouillée'!AL19:AS19,"=2")+COUNTIF('INTEGRALE verrouillée'!AL19:AS19,"=3"),"-")</f>
        <v>-</v>
      </c>
      <c r="R21" s="1114" t="str">
        <f>IF(O21&gt;0,COUNTIF('INTEGRALE verrouillée'!AL19:AS19,"=1"),"-")</f>
        <v>-</v>
      </c>
      <c r="S21" s="1250" t="str">
        <f>IF(O21&gt;0,AVERAGE('INTEGRALE verrouillée'!AL19:AS19),"-")</f>
        <v>-</v>
      </c>
      <c r="T21" s="1214" t="s">
        <v>0</v>
      </c>
      <c r="U21" s="1124">
        <f>COUNTIF('INTEGRALE verrouillée'!AT19:BC19,"&gt;0")</f>
        <v>1</v>
      </c>
      <c r="V21" s="1125">
        <f t="shared" si="3"/>
        <v>0.1</v>
      </c>
      <c r="W21" s="1249">
        <f>IF(U21&gt;0,COUNTIF('INTEGRALE verrouillée'!AT19:BC19,"=2")+COUNTIF('INTEGRALE verrouillée'!AT19:BC19,"=3"),"-")</f>
        <v>1</v>
      </c>
      <c r="X21" s="1124">
        <f>IF(U21&gt;0,COUNTIF('INTEGRALE verrouillée'!AT19:BC19,"=1"),"-")</f>
        <v>0</v>
      </c>
      <c r="Y21" s="1251">
        <f>IF(U21&gt;0,AVERAGE('INTEGRALE verrouillée'!AT19:BC19),"-")</f>
        <v>3</v>
      </c>
      <c r="Z21" s="1219" t="s">
        <v>367</v>
      </c>
      <c r="AA21" s="1134">
        <f>COUNTIF('INTEGRALE verrouillée'!BD19:BN19,"&gt;0")</f>
        <v>1</v>
      </c>
      <c r="AB21" s="1135">
        <f t="shared" si="4"/>
        <v>9.0909090909090912E-2</v>
      </c>
      <c r="AC21" s="1259">
        <f>IF(AA21&gt;0,COUNTIF('INTEGRALE verrouillée'!BD19:BN19,"=2")+COUNTIF('INTEGRALE verrouillée'!BD19:BN19,"=3"),"-")</f>
        <v>0</v>
      </c>
      <c r="AD21" s="1134">
        <f>IF(AA21&gt;0,COUNTIF('INTEGRALE verrouillée'!BD19:BN19,"=1"),"-")</f>
        <v>1</v>
      </c>
      <c r="AE21" s="1252">
        <f>IF(AA21&gt;0,AVERAGE('INTEGRALE verrouillée'!BD19:BN19),"-")</f>
        <v>1</v>
      </c>
      <c r="AF21" s="1222" t="s">
        <v>367</v>
      </c>
      <c r="AG21" s="1144">
        <f>COUNTIF('INTEGRALE verrouillée'!BO19:BX19,"&gt;0")</f>
        <v>0</v>
      </c>
      <c r="AH21" s="1145" t="str">
        <f t="shared" si="5"/>
        <v>-</v>
      </c>
      <c r="AI21" s="1262" t="str">
        <f>IF(AG21&gt;0,COUNTIF('INTEGRALE verrouillée'!BO19:BX19,"=2")+COUNTIF('INTEGRALE verrouillée'!BO19:BX19,"=3"),"-")</f>
        <v>-</v>
      </c>
      <c r="AJ21" s="1144" t="str">
        <f>IF(AG21&gt;0,COUNTIF('INTEGRALE verrouillée'!BO19:BX19,"=1"),"-")</f>
        <v>-</v>
      </c>
      <c r="AK21" s="1253" t="str">
        <f>IF(AG21&gt;0,AVERAGE('INTEGRALE verrouillée'!BO19:BX19),"-")</f>
        <v>-</v>
      </c>
      <c r="AL21" s="1223" t="s">
        <v>0</v>
      </c>
      <c r="AM21" s="1154">
        <f>COUNTIF('INTEGRALE verrouillée'!BY19:CK19,"&gt;0")</f>
        <v>0</v>
      </c>
      <c r="AN21" s="1155" t="str">
        <f t="shared" si="6"/>
        <v>-</v>
      </c>
      <c r="AO21" s="1265" t="str">
        <f>IF(AM21&gt;0,COUNTIF('INTEGRALE verrouillée'!BY19:CK19,"=2")+COUNTIF('INTEGRALE verrouillée'!BY19:CK19,"=3"),"-")</f>
        <v>-</v>
      </c>
      <c r="AP21" s="1154" t="str">
        <f>IF(AM21&gt;0,COUNTIF('INTEGRALE verrouillée'!BY19:CK19,"=1"),"-")</f>
        <v>-</v>
      </c>
      <c r="AQ21" s="1254" t="str">
        <f>IF(AM21&gt;0,AVERAGE('INTEGRALE verrouillée'!BY19:CK19),"-")</f>
        <v>-</v>
      </c>
      <c r="AR21" s="1225" t="s">
        <v>0</v>
      </c>
      <c r="AS21" s="1089">
        <f>COUNTIF('INTEGRALE verrouillée'!CL19:CW19,"&gt;0")</f>
        <v>0</v>
      </c>
      <c r="AT21" s="1090" t="str">
        <f t="shared" si="7"/>
        <v>-</v>
      </c>
      <c r="AU21" s="1268" t="str">
        <f>IF(AS21&gt;0,COUNTIF('INTEGRALE verrouillée'!CL19:CW19,"=2")+COUNTIF('INTEGRALE verrouillée'!CL19:CW19,"=3"),"-")</f>
        <v>-</v>
      </c>
      <c r="AV21" s="1089" t="str">
        <f>IF(AS21&gt;0,COUNTIF('INTEGRALE verrouillée'!CL19:CW19,"=1"),"-")</f>
        <v>-</v>
      </c>
      <c r="AW21" s="1255" t="str">
        <f>IF(AS21&gt;0,AVERAGE('INTEGRALE verrouillée'!CL19:CW19),"-")</f>
        <v>-</v>
      </c>
      <c r="AX21" s="1104" t="s">
        <v>0</v>
      </c>
      <c r="AY21" s="1098">
        <f>COUNTIF('INTEGRALE verrouillée'!CX19:DJ19,"&gt;0")</f>
        <v>0</v>
      </c>
      <c r="AZ21" s="1099" t="str">
        <f t="shared" si="8"/>
        <v>-</v>
      </c>
      <c r="BA21" s="1237" t="str">
        <f>IF(AY21&gt;0,COUNTIF('INTEGRALE verrouillée'!CX19:DJ19,"=2")+COUNTIF('INTEGRALE verrouillée'!CX19:DJ19,"=3"),"-")</f>
        <v>-</v>
      </c>
      <c r="BB21" s="1098" t="str">
        <f>IF(AY21&gt;0,COUNTIF('INTEGRALE verrouillée'!CX19:DJ19,"=1"),"-")</f>
        <v>-</v>
      </c>
      <c r="BC21" s="1238" t="str">
        <f>IF(AY21&gt;0,AVERAGE('INTEGRALE verrouillée'!CX19:DJ19),"-")</f>
        <v>-</v>
      </c>
      <c r="BD21" s="1107" t="s">
        <v>0</v>
      </c>
      <c r="BE21" s="1114">
        <f>COUNTIF('INTEGRALE verrouillée'!DK19:DS19,"&gt;0")</f>
        <v>0</v>
      </c>
      <c r="BF21" s="1115" t="str">
        <f t="shared" si="9"/>
        <v>-</v>
      </c>
      <c r="BG21" s="1242" t="str">
        <f>IF(BE21&gt;0,COUNTIF('INTEGRALE verrouillée'!DK19:DS19,"=2")+COUNTIF('INTEGRALE verrouillée'!DK19:DS19,"=3"),"-")</f>
        <v>-</v>
      </c>
      <c r="BH21" s="1114" t="str">
        <f>IF(BE21&gt;0,COUNTIF('INTEGRALE verrouillée'!DK19:DS19,"=1"),"-")</f>
        <v>-</v>
      </c>
      <c r="BI21" s="1250" t="str">
        <f>IF(BE21&gt;0,AVERAGE('INTEGRALE verrouillée'!DK19:DS19),"-")</f>
        <v>-</v>
      </c>
      <c r="BJ21" s="1215" t="s">
        <v>0</v>
      </c>
      <c r="BK21" s="1339"/>
      <c r="BL21" s="1442"/>
    </row>
    <row r="22" spans="1:64" s="1166" customFormat="1" ht="11.1" customHeight="1" x14ac:dyDescent="0.25">
      <c r="A22" s="1333"/>
      <c r="B22" s="177" t="s">
        <v>78</v>
      </c>
      <c r="C22" s="1080">
        <f>'INTEGRALE verrouillée'!C20</f>
        <v>1</v>
      </c>
      <c r="D22" s="938">
        <f>'INTEGRALE verrouillée'!D20</f>
        <v>1.0416666666666666E-2</v>
      </c>
      <c r="E22" s="1089">
        <f>COUNTIF('INTEGRALE verrouillée'!AA20:AC20,"&gt;0")</f>
        <v>0</v>
      </c>
      <c r="F22" s="1090" t="str">
        <f t="shared" si="0"/>
        <v>-</v>
      </c>
      <c r="G22" s="1091" t="str">
        <f>IF(E22&gt;0,AVERAGE('INTEGRALE verrouillée'!AA20:AC20),"-")</f>
        <v>-</v>
      </c>
      <c r="H22" s="1104" t="s">
        <v>0</v>
      </c>
      <c r="I22" s="1098">
        <f>COUNTIF('INTEGRALE verrouillée'!AD20:AK20,"&gt;0")</f>
        <v>1</v>
      </c>
      <c r="J22" s="1099">
        <f t="shared" si="1"/>
        <v>0.125</v>
      </c>
      <c r="K22" s="1237">
        <f>IF(I22&gt;0,COUNTIF('INTEGRALE verrouillée'!AD20:AK20,"=2")+COUNTIF('INTEGRALE verrouillée'!AD20:AK20,"=3"),"-")</f>
        <v>0</v>
      </c>
      <c r="L22" s="1098">
        <f>IF(I22&gt;0,COUNTIF('INTEGRALE verrouillée'!AD20:AK20,"=1"),"-")</f>
        <v>0</v>
      </c>
      <c r="M22" s="1238">
        <f>IF(I22&gt;0,AVERAGE('INTEGRALE verrouillée'!AD20:AK20),"-")</f>
        <v>8</v>
      </c>
      <c r="N22" s="1217" t="s">
        <v>367</v>
      </c>
      <c r="O22" s="1114">
        <f>COUNTIF('INTEGRALE verrouillée'!AL20:AS20,"&gt;0")</f>
        <v>0</v>
      </c>
      <c r="P22" s="1115" t="str">
        <f t="shared" si="2"/>
        <v>-</v>
      </c>
      <c r="Q22" s="1242" t="str">
        <f>IF(O22&gt;0,COUNTIF('INTEGRALE verrouillée'!AL20:AS20,"=2")+COUNTIF('INTEGRALE verrouillée'!AL20:AS20,"=3"),"-")</f>
        <v>-</v>
      </c>
      <c r="R22" s="1114" t="str">
        <f>IF(O22&gt;0,COUNTIF('INTEGRALE verrouillée'!AL20:AS20,"=1"),"-")</f>
        <v>-</v>
      </c>
      <c r="S22" s="1250" t="str">
        <f>IF(O22&gt;0,AVERAGE('INTEGRALE verrouillée'!AL20:AS20),"-")</f>
        <v>-</v>
      </c>
      <c r="T22" s="1214" t="s">
        <v>0</v>
      </c>
      <c r="U22" s="1124">
        <f>COUNTIF('INTEGRALE verrouillée'!AT20:BC20,"&gt;0")</f>
        <v>0</v>
      </c>
      <c r="V22" s="1125" t="str">
        <f t="shared" si="3"/>
        <v>-</v>
      </c>
      <c r="W22" s="1249" t="str">
        <f>IF(U22&gt;0,COUNTIF('INTEGRALE verrouillée'!AT20:BC20,"=2")+COUNTIF('INTEGRALE verrouillée'!AT20:BC20,"=3"),"-")</f>
        <v>-</v>
      </c>
      <c r="X22" s="1124" t="str">
        <f>IF(U22&gt;0,COUNTIF('INTEGRALE verrouillée'!AT20:BC20,"=1"),"-")</f>
        <v>-</v>
      </c>
      <c r="Y22" s="1251" t="str">
        <f>IF(U22&gt;0,AVERAGE('INTEGRALE verrouillée'!AT20:BC20),"-")</f>
        <v>-</v>
      </c>
      <c r="Z22" s="1220" t="s">
        <v>0</v>
      </c>
      <c r="AA22" s="1134">
        <f>COUNTIF('INTEGRALE verrouillée'!BD20:BN20,"&gt;0")</f>
        <v>0</v>
      </c>
      <c r="AB22" s="1135" t="str">
        <f t="shared" si="4"/>
        <v>-</v>
      </c>
      <c r="AC22" s="1259" t="str">
        <f>IF(AA22&gt;0,COUNTIF('INTEGRALE verrouillée'!BD20:BN20,"=2")+COUNTIF('INTEGRALE verrouillée'!BD20:BN20,"=3"),"-")</f>
        <v>-</v>
      </c>
      <c r="AD22" s="1134" t="str">
        <f>IF(AA22&gt;0,COUNTIF('INTEGRALE verrouillée'!BD20:BN20,"=1"),"-")</f>
        <v>-</v>
      </c>
      <c r="AE22" s="1252" t="str">
        <f>IF(AA22&gt;0,AVERAGE('INTEGRALE verrouillée'!BD20:BN20),"-")</f>
        <v>-</v>
      </c>
      <c r="AF22" s="1221" t="s">
        <v>0</v>
      </c>
      <c r="AG22" s="1144">
        <f>COUNTIF('INTEGRALE verrouillée'!BO20:BX20,"&gt;0")</f>
        <v>0</v>
      </c>
      <c r="AH22" s="1145" t="str">
        <f t="shared" si="5"/>
        <v>-</v>
      </c>
      <c r="AI22" s="1262" t="str">
        <f>IF(AG22&gt;0,COUNTIF('INTEGRALE verrouillée'!BO20:BX20,"=2")+COUNTIF('INTEGRALE verrouillée'!BO20:BX20,"=3"),"-")</f>
        <v>-</v>
      </c>
      <c r="AJ22" s="1144" t="str">
        <f>IF(AG22&gt;0,COUNTIF('INTEGRALE verrouillée'!BO20:BX20,"=1"),"-")</f>
        <v>-</v>
      </c>
      <c r="AK22" s="1253" t="str">
        <f>IF(AG22&gt;0,AVERAGE('INTEGRALE verrouillée'!BO20:BX20),"-")</f>
        <v>-</v>
      </c>
      <c r="AL22" s="1223" t="s">
        <v>0</v>
      </c>
      <c r="AM22" s="1154">
        <f>COUNTIF('INTEGRALE verrouillée'!BY20:CK20,"&gt;0")</f>
        <v>0</v>
      </c>
      <c r="AN22" s="1155" t="str">
        <f t="shared" si="6"/>
        <v>-</v>
      </c>
      <c r="AO22" s="1265" t="str">
        <f>IF(AM22&gt;0,COUNTIF('INTEGRALE verrouillée'!BY20:CK20,"=2")+COUNTIF('INTEGRALE verrouillée'!BY20:CK20,"=3"),"-")</f>
        <v>-</v>
      </c>
      <c r="AP22" s="1154" t="str">
        <f>IF(AM22&gt;0,COUNTIF('INTEGRALE verrouillée'!BY20:CK20,"=1"),"-")</f>
        <v>-</v>
      </c>
      <c r="AQ22" s="1254" t="str">
        <f>IF(AM22&gt;0,AVERAGE('INTEGRALE verrouillée'!BY20:CK20),"-")</f>
        <v>-</v>
      </c>
      <c r="AR22" s="1225" t="s">
        <v>0</v>
      </c>
      <c r="AS22" s="1089">
        <f>COUNTIF('INTEGRALE verrouillée'!CL20:CW20,"&gt;0")</f>
        <v>0</v>
      </c>
      <c r="AT22" s="1090" t="str">
        <f t="shared" si="7"/>
        <v>-</v>
      </c>
      <c r="AU22" s="1268" t="str">
        <f>IF(AS22&gt;0,COUNTIF('INTEGRALE verrouillée'!CL20:CW20,"=2")+COUNTIF('INTEGRALE verrouillée'!CL20:CW20,"=3"),"-")</f>
        <v>-</v>
      </c>
      <c r="AV22" s="1089" t="str">
        <f>IF(AS22&gt;0,COUNTIF('INTEGRALE verrouillée'!CL20:CW20,"=1"),"-")</f>
        <v>-</v>
      </c>
      <c r="AW22" s="1255" t="str">
        <f>IF(AS22&gt;0,AVERAGE('INTEGRALE verrouillée'!CL20:CW20),"-")</f>
        <v>-</v>
      </c>
      <c r="AX22" s="1104" t="s">
        <v>0</v>
      </c>
      <c r="AY22" s="1098">
        <f>COUNTIF('INTEGRALE verrouillée'!CX20:DJ20,"&gt;0")</f>
        <v>0</v>
      </c>
      <c r="AZ22" s="1099" t="str">
        <f t="shared" si="8"/>
        <v>-</v>
      </c>
      <c r="BA22" s="1237" t="str">
        <f>IF(AY22&gt;0,COUNTIF('INTEGRALE verrouillée'!CX20:DJ20,"=2")+COUNTIF('INTEGRALE verrouillée'!CX20:DJ20,"=3"),"-")</f>
        <v>-</v>
      </c>
      <c r="BB22" s="1098" t="str">
        <f>IF(AY22&gt;0,COUNTIF('INTEGRALE verrouillée'!CX20:DJ20,"=1"),"-")</f>
        <v>-</v>
      </c>
      <c r="BC22" s="1238" t="str">
        <f>IF(AY22&gt;0,AVERAGE('INTEGRALE verrouillée'!CX20:DJ20),"-")</f>
        <v>-</v>
      </c>
      <c r="BD22" s="1107" t="s">
        <v>0</v>
      </c>
      <c r="BE22" s="1114">
        <f>COUNTIF('INTEGRALE verrouillée'!DK20:DS20,"&gt;0")</f>
        <v>0</v>
      </c>
      <c r="BF22" s="1115" t="str">
        <f t="shared" si="9"/>
        <v>-</v>
      </c>
      <c r="BG22" s="1242" t="str">
        <f>IF(BE22&gt;0,COUNTIF('INTEGRALE verrouillée'!DK20:DS20,"=2")+COUNTIF('INTEGRALE verrouillée'!DK20:DS20,"=3"),"-")</f>
        <v>-</v>
      </c>
      <c r="BH22" s="1114" t="str">
        <f>IF(BE22&gt;0,COUNTIF('INTEGRALE verrouillée'!DK20:DS20,"=1"),"-")</f>
        <v>-</v>
      </c>
      <c r="BI22" s="1250" t="str">
        <f>IF(BE22&gt;0,AVERAGE('INTEGRALE verrouillée'!DK20:DS20),"-")</f>
        <v>-</v>
      </c>
      <c r="BJ22" s="1215" t="s">
        <v>0</v>
      </c>
      <c r="BK22" s="1339"/>
      <c r="BL22" s="1442"/>
    </row>
    <row r="23" spans="1:64" s="1166" customFormat="1" ht="11.1" customHeight="1" x14ac:dyDescent="0.25">
      <c r="A23" s="1333"/>
      <c r="B23" s="177" t="s">
        <v>188</v>
      </c>
      <c r="C23" s="1080">
        <f>'INTEGRALE verrouillée'!C21</f>
        <v>1</v>
      </c>
      <c r="D23" s="938">
        <f>'INTEGRALE verrouillée'!D21</f>
        <v>1.0416666666666666E-2</v>
      </c>
      <c r="E23" s="1089">
        <f>COUNTIF('INTEGRALE verrouillée'!AA21:AC21,"&gt;0")</f>
        <v>0</v>
      </c>
      <c r="F23" s="1090" t="str">
        <f t="shared" si="0"/>
        <v>-</v>
      </c>
      <c r="G23" s="1091" t="str">
        <f>IF(E23&gt;0,AVERAGE('INTEGRALE verrouillée'!AA21:AC21),"-")</f>
        <v>-</v>
      </c>
      <c r="H23" s="1104" t="s">
        <v>0</v>
      </c>
      <c r="I23" s="1098">
        <f>COUNTIF('INTEGRALE verrouillée'!AD21:AK21,"&gt;0")</f>
        <v>0</v>
      </c>
      <c r="J23" s="1099" t="str">
        <f t="shared" si="1"/>
        <v>-</v>
      </c>
      <c r="K23" s="1237" t="str">
        <f>IF(I23&gt;0,COUNTIF('INTEGRALE verrouillée'!AD21:AK21,"=2")+COUNTIF('INTEGRALE verrouillée'!AD21:AK21,"=3"),"-")</f>
        <v>-</v>
      </c>
      <c r="L23" s="1098" t="str">
        <f>IF(I23&gt;0,COUNTIF('INTEGRALE verrouillée'!AD21:AK21,"=1"),"-")</f>
        <v>-</v>
      </c>
      <c r="M23" s="1238" t="str">
        <f>IF(I23&gt;0,AVERAGE('INTEGRALE verrouillée'!AD21:AK21),"-")</f>
        <v>-</v>
      </c>
      <c r="N23" s="1107" t="s">
        <v>0</v>
      </c>
      <c r="O23" s="1114">
        <f>COUNTIF('INTEGRALE verrouillée'!AL21:AS21,"&gt;0")</f>
        <v>0</v>
      </c>
      <c r="P23" s="1115" t="str">
        <f t="shared" si="2"/>
        <v>-</v>
      </c>
      <c r="Q23" s="1242" t="str">
        <f>IF(O23&gt;0,COUNTIF('INTEGRALE verrouillée'!AL21:AS21,"=2")+COUNTIF('INTEGRALE verrouillée'!AL21:AS21,"=3"),"-")</f>
        <v>-</v>
      </c>
      <c r="R23" s="1114" t="str">
        <f>IF(O23&gt;0,COUNTIF('INTEGRALE verrouillée'!AL21:AS21,"=1"),"-")</f>
        <v>-</v>
      </c>
      <c r="S23" s="1250" t="str">
        <f>IF(O23&gt;0,AVERAGE('INTEGRALE verrouillée'!AL21:AS21),"-")</f>
        <v>-</v>
      </c>
      <c r="T23" s="1214" t="s">
        <v>0</v>
      </c>
      <c r="U23" s="1124">
        <f>COUNTIF('INTEGRALE verrouillée'!AT21:BC21,"&gt;0")</f>
        <v>0</v>
      </c>
      <c r="V23" s="1125" t="str">
        <f t="shared" si="3"/>
        <v>-</v>
      </c>
      <c r="W23" s="1249" t="str">
        <f>IF(U23&gt;0,COUNTIF('INTEGRALE verrouillée'!AT21:BC21,"=2")+COUNTIF('INTEGRALE verrouillée'!AT21:BC21,"=3"),"-")</f>
        <v>-</v>
      </c>
      <c r="X23" s="1124" t="str">
        <f>IF(U23&gt;0,COUNTIF('INTEGRALE verrouillée'!AT21:BC21,"=1"),"-")</f>
        <v>-</v>
      </c>
      <c r="Y23" s="1251" t="str">
        <f>IF(U23&gt;0,AVERAGE('INTEGRALE verrouillée'!AT21:BC21),"-")</f>
        <v>-</v>
      </c>
      <c r="Z23" s="1220" t="s">
        <v>0</v>
      </c>
      <c r="AA23" s="1134">
        <f>COUNTIF('INTEGRALE verrouillée'!BD21:BN21,"&gt;0")</f>
        <v>0</v>
      </c>
      <c r="AB23" s="1135" t="str">
        <f t="shared" si="4"/>
        <v>-</v>
      </c>
      <c r="AC23" s="1259" t="str">
        <f>IF(AA23&gt;0,COUNTIF('INTEGRALE verrouillée'!BD21:BN21,"=2")+COUNTIF('INTEGRALE verrouillée'!BD21:BN21,"=3"),"-")</f>
        <v>-</v>
      </c>
      <c r="AD23" s="1134" t="str">
        <f>IF(AA23&gt;0,COUNTIF('INTEGRALE verrouillée'!BD21:BN21,"=1"),"-")</f>
        <v>-</v>
      </c>
      <c r="AE23" s="1252" t="str">
        <f>IF(AA23&gt;0,AVERAGE('INTEGRALE verrouillée'!BD21:BN21),"-")</f>
        <v>-</v>
      </c>
      <c r="AF23" s="1221" t="s">
        <v>0</v>
      </c>
      <c r="AG23" s="1144">
        <f>COUNTIF('INTEGRALE verrouillée'!BO21:BX21,"&gt;0")</f>
        <v>0</v>
      </c>
      <c r="AH23" s="1145" t="str">
        <f t="shared" si="5"/>
        <v>-</v>
      </c>
      <c r="AI23" s="1262" t="str">
        <f>IF(AG23&gt;0,COUNTIF('INTEGRALE verrouillée'!BO21:BX21,"=2")+COUNTIF('INTEGRALE verrouillée'!BO21:BX21,"=3"),"-")</f>
        <v>-</v>
      </c>
      <c r="AJ23" s="1144" t="str">
        <f>IF(AG23&gt;0,COUNTIF('INTEGRALE verrouillée'!BO21:BX21,"=1"),"-")</f>
        <v>-</v>
      </c>
      <c r="AK23" s="1253" t="str">
        <f>IF(AG23&gt;0,AVERAGE('INTEGRALE verrouillée'!BO21:BX21),"-")</f>
        <v>-</v>
      </c>
      <c r="AL23" s="1223" t="s">
        <v>0</v>
      </c>
      <c r="AM23" s="1154">
        <f>COUNTIF('INTEGRALE verrouillée'!BY21:CK21,"&gt;0")</f>
        <v>1</v>
      </c>
      <c r="AN23" s="1155">
        <f t="shared" si="6"/>
        <v>7.6923076923076927E-2</v>
      </c>
      <c r="AO23" s="1265">
        <f>IF(AM23&gt;0,COUNTIF('INTEGRALE verrouillée'!BY21:CK21,"=2")+COUNTIF('INTEGRALE verrouillée'!BY21:CK21,"=3"),"-")</f>
        <v>0</v>
      </c>
      <c r="AP23" s="1154">
        <f>IF(AM23&gt;0,COUNTIF('INTEGRALE verrouillée'!BY21:CK21,"=1"),"-")</f>
        <v>0</v>
      </c>
      <c r="AQ23" s="1254">
        <f>IF(AM23&gt;0,AVERAGE('INTEGRALE verrouillée'!BY21:CK21),"-")</f>
        <v>10</v>
      </c>
      <c r="AR23" s="1226" t="s">
        <v>367</v>
      </c>
      <c r="AS23" s="1089">
        <f>COUNTIF('INTEGRALE verrouillée'!CL21:CW21,"&gt;0")</f>
        <v>0</v>
      </c>
      <c r="AT23" s="1090" t="str">
        <f t="shared" si="7"/>
        <v>-</v>
      </c>
      <c r="AU23" s="1268" t="str">
        <f>IF(AS23&gt;0,COUNTIF('INTEGRALE verrouillée'!CL21:CW21,"=2")+COUNTIF('INTEGRALE verrouillée'!CL21:CW21,"=3"),"-")</f>
        <v>-</v>
      </c>
      <c r="AV23" s="1089" t="str">
        <f>IF(AS23&gt;0,COUNTIF('INTEGRALE verrouillée'!CL21:CW21,"=1"),"-")</f>
        <v>-</v>
      </c>
      <c r="AW23" s="1255" t="str">
        <f>IF(AS23&gt;0,AVERAGE('INTEGRALE verrouillée'!CL21:CW21),"-")</f>
        <v>-</v>
      </c>
      <c r="AX23" s="1104" t="s">
        <v>0</v>
      </c>
      <c r="AY23" s="1098">
        <f>COUNTIF('INTEGRALE verrouillée'!CX21:DJ21,"&gt;0")</f>
        <v>0</v>
      </c>
      <c r="AZ23" s="1099" t="str">
        <f t="shared" si="8"/>
        <v>-</v>
      </c>
      <c r="BA23" s="1237" t="str">
        <f>IF(AY23&gt;0,COUNTIF('INTEGRALE verrouillée'!CX21:DJ21,"=2")+COUNTIF('INTEGRALE verrouillée'!CX21:DJ21,"=3"),"-")</f>
        <v>-</v>
      </c>
      <c r="BB23" s="1098" t="str">
        <f>IF(AY23&gt;0,COUNTIF('INTEGRALE verrouillée'!CX21:DJ21,"=1"),"-")</f>
        <v>-</v>
      </c>
      <c r="BC23" s="1238" t="str">
        <f>IF(AY23&gt;0,AVERAGE('INTEGRALE verrouillée'!CX21:DJ21),"-")</f>
        <v>-</v>
      </c>
      <c r="BD23" s="1107" t="s">
        <v>0</v>
      </c>
      <c r="BE23" s="1114">
        <f>COUNTIF('INTEGRALE verrouillée'!DK21:DS21,"&gt;0")</f>
        <v>0</v>
      </c>
      <c r="BF23" s="1115" t="str">
        <f t="shared" si="9"/>
        <v>-</v>
      </c>
      <c r="BG23" s="1242" t="str">
        <f>IF(BE23&gt;0,COUNTIF('INTEGRALE verrouillée'!DK21:DS21,"=2")+COUNTIF('INTEGRALE verrouillée'!DK21:DS21,"=3"),"-")</f>
        <v>-</v>
      </c>
      <c r="BH23" s="1114" t="str">
        <f>IF(BE23&gt;0,COUNTIF('INTEGRALE verrouillée'!DK21:DS21,"=1"),"-")</f>
        <v>-</v>
      </c>
      <c r="BI23" s="1250" t="str">
        <f>IF(BE23&gt;0,AVERAGE('INTEGRALE verrouillée'!DK21:DS21),"-")</f>
        <v>-</v>
      </c>
      <c r="BJ23" s="1215" t="s">
        <v>0</v>
      </c>
      <c r="BK23" s="1339"/>
      <c r="BL23" s="1442" t="s">
        <v>192</v>
      </c>
    </row>
    <row r="24" spans="1:64" s="1166" customFormat="1" ht="11.1" customHeight="1" x14ac:dyDescent="0.25">
      <c r="A24" s="1334"/>
      <c r="B24" s="177" t="s">
        <v>203</v>
      </c>
      <c r="C24" s="1080">
        <f>'INTEGRALE verrouillée'!C22</f>
        <v>16</v>
      </c>
      <c r="D24" s="938">
        <f>'INTEGRALE verrouillée'!D22</f>
        <v>0.16666666666666666</v>
      </c>
      <c r="E24" s="1089">
        <f>COUNTIF('INTEGRALE verrouillée'!AA22:AC22,"&gt;0")</f>
        <v>0</v>
      </c>
      <c r="F24" s="1090" t="str">
        <f t="shared" si="0"/>
        <v>-</v>
      </c>
      <c r="G24" s="1091" t="str">
        <f>IF(E24&gt;0,AVERAGE('INTEGRALE verrouillée'!AA22:AC22),"-")</f>
        <v>-</v>
      </c>
      <c r="H24" s="1104" t="s">
        <v>0</v>
      </c>
      <c r="I24" s="1098">
        <f>COUNTIF('INTEGRALE verrouillée'!AD22:AK22,"&gt;0")</f>
        <v>0</v>
      </c>
      <c r="J24" s="1099" t="str">
        <f t="shared" si="1"/>
        <v>-</v>
      </c>
      <c r="K24" s="1237" t="str">
        <f>IF(I24&gt;0,COUNTIF('INTEGRALE verrouillée'!AD22:AK22,"=2")+COUNTIF('INTEGRALE verrouillée'!AD22:AK22,"=3"),"-")</f>
        <v>-</v>
      </c>
      <c r="L24" s="1098" t="str">
        <f>IF(I24&gt;0,COUNTIF('INTEGRALE verrouillée'!AD22:AK22,"=1"),"-")</f>
        <v>-</v>
      </c>
      <c r="M24" s="1238" t="str">
        <f>IF(I24&gt;0,AVERAGE('INTEGRALE verrouillée'!AD22:AK22),"-")</f>
        <v>-</v>
      </c>
      <c r="N24" s="1107" t="s">
        <v>0</v>
      </c>
      <c r="O24" s="1114">
        <f>COUNTIF('INTEGRALE verrouillée'!AL22:AS22,"&gt;0")</f>
        <v>0</v>
      </c>
      <c r="P24" s="1115" t="str">
        <f t="shared" si="2"/>
        <v>-</v>
      </c>
      <c r="Q24" s="1242" t="str">
        <f>IF(O24&gt;0,COUNTIF('INTEGRALE verrouillée'!AL22:AS22,"=2")+COUNTIF('INTEGRALE verrouillée'!AL22:AS22,"=3"),"-")</f>
        <v>-</v>
      </c>
      <c r="R24" s="1114" t="str">
        <f>IF(O24&gt;0,COUNTIF('INTEGRALE verrouillée'!AL22:AS22,"=1"),"-")</f>
        <v>-</v>
      </c>
      <c r="S24" s="1250" t="str">
        <f>IF(O24&gt;0,AVERAGE('INTEGRALE verrouillée'!AL22:AS22),"-")</f>
        <v>-</v>
      </c>
      <c r="T24" s="1214" t="s">
        <v>0</v>
      </c>
      <c r="U24" s="1124">
        <f>COUNTIF('INTEGRALE verrouillée'!AT22:BC22,"&gt;0")</f>
        <v>0</v>
      </c>
      <c r="V24" s="1125" t="str">
        <f t="shared" si="3"/>
        <v>-</v>
      </c>
      <c r="W24" s="1249" t="str">
        <f>IF(U24&gt;0,COUNTIF('INTEGRALE verrouillée'!AT22:BC22,"=2")+COUNTIF('INTEGRALE verrouillée'!AT22:BC22,"=3"),"-")</f>
        <v>-</v>
      </c>
      <c r="X24" s="1124" t="str">
        <f>IF(U24&gt;0,COUNTIF('INTEGRALE verrouillée'!AT22:BC22,"=1"),"-")</f>
        <v>-</v>
      </c>
      <c r="Y24" s="1251" t="str">
        <f>IF(U24&gt;0,AVERAGE('INTEGRALE verrouillée'!AT22:BC22),"-")</f>
        <v>-</v>
      </c>
      <c r="Z24" s="1220" t="s">
        <v>0</v>
      </c>
      <c r="AA24" s="1134">
        <f>COUNTIF('INTEGRALE verrouillée'!BD22:BN22,"&gt;0")</f>
        <v>0</v>
      </c>
      <c r="AB24" s="1135" t="str">
        <f t="shared" si="4"/>
        <v>-</v>
      </c>
      <c r="AC24" s="1259" t="str">
        <f>IF(AA24&gt;0,COUNTIF('INTEGRALE verrouillée'!BD22:BN22,"=2")+COUNTIF('INTEGRALE verrouillée'!BD22:BN22,"=3"),"-")</f>
        <v>-</v>
      </c>
      <c r="AD24" s="1134" t="str">
        <f>IF(AA24&gt;0,COUNTIF('INTEGRALE verrouillée'!BD22:BN22,"=1"),"-")</f>
        <v>-</v>
      </c>
      <c r="AE24" s="1252" t="str">
        <f>IF(AA24&gt;0,AVERAGE('INTEGRALE verrouillée'!BD22:BN22),"-")</f>
        <v>-</v>
      </c>
      <c r="AF24" s="1221" t="s">
        <v>0</v>
      </c>
      <c r="AG24" s="1144">
        <f>COUNTIF('INTEGRALE verrouillée'!BO22:BX22,"&gt;0")</f>
        <v>0</v>
      </c>
      <c r="AH24" s="1145" t="str">
        <f t="shared" si="5"/>
        <v>-</v>
      </c>
      <c r="AI24" s="1262" t="str">
        <f>IF(AG24&gt;0,COUNTIF('INTEGRALE verrouillée'!BO22:BX22,"=2")+COUNTIF('INTEGRALE verrouillée'!BO22:BX22,"=3"),"-")</f>
        <v>-</v>
      </c>
      <c r="AJ24" s="1144" t="str">
        <f>IF(AG24&gt;0,COUNTIF('INTEGRALE verrouillée'!BO22:BX22,"=1"),"-")</f>
        <v>-</v>
      </c>
      <c r="AK24" s="1253" t="str">
        <f>IF(AG24&gt;0,AVERAGE('INTEGRALE verrouillée'!BO22:BX22),"-")</f>
        <v>-</v>
      </c>
      <c r="AL24" s="1223" t="s">
        <v>0</v>
      </c>
      <c r="AM24" s="1154">
        <f>COUNTIF('INTEGRALE verrouillée'!BY22:CK22,"&gt;0")</f>
        <v>0</v>
      </c>
      <c r="AN24" s="1155" t="str">
        <f t="shared" si="6"/>
        <v>-</v>
      </c>
      <c r="AO24" s="1265" t="str">
        <f>IF(AM24&gt;0,COUNTIF('INTEGRALE verrouillée'!BY22:CK22,"=2")+COUNTIF('INTEGRALE verrouillée'!BY22:CK22,"=3"),"-")</f>
        <v>-</v>
      </c>
      <c r="AP24" s="1154" t="str">
        <f>IF(AM24&gt;0,COUNTIF('INTEGRALE verrouillée'!BY22:CK22,"=1"),"-")</f>
        <v>-</v>
      </c>
      <c r="AQ24" s="1254" t="str">
        <f>IF(AM24&gt;0,AVERAGE('INTEGRALE verrouillée'!BY22:CK22),"-")</f>
        <v>-</v>
      </c>
      <c r="AR24" s="1225" t="s">
        <v>0</v>
      </c>
      <c r="AS24" s="1089">
        <f>COUNTIF('INTEGRALE verrouillée'!CL22:CW22,"&gt;0")</f>
        <v>7</v>
      </c>
      <c r="AT24" s="1090">
        <f t="shared" si="7"/>
        <v>0.58333333333333337</v>
      </c>
      <c r="AU24" s="1268">
        <f>IF(AS24&gt;0,COUNTIF('INTEGRALE verrouillée'!CL22:CW22,"=2")+COUNTIF('INTEGRALE verrouillée'!CL22:CW22,"=3"),"-")</f>
        <v>0</v>
      </c>
      <c r="AV24" s="1089">
        <f>IF(AS24&gt;0,COUNTIF('INTEGRALE verrouillée'!CL22:CW22,"=1"),"-")</f>
        <v>0</v>
      </c>
      <c r="AW24" s="1255">
        <f>IF(AS24&gt;0,AVERAGE('INTEGRALE verrouillée'!CL22:CW22),"-")</f>
        <v>11.428571428571429</v>
      </c>
      <c r="AX24" s="1104">
        <v>19</v>
      </c>
      <c r="AY24" s="1098">
        <f>COUNTIF('INTEGRALE verrouillée'!CX22:DJ22,"&gt;0")</f>
        <v>6</v>
      </c>
      <c r="AZ24" s="1099">
        <f t="shared" si="8"/>
        <v>0.46153846153846156</v>
      </c>
      <c r="BA24" s="1237">
        <f>IF(AY24&gt;0,COUNTIF('INTEGRALE verrouillée'!CX22:DJ22,"=2")+COUNTIF('INTEGRALE verrouillée'!CX22:DJ22,"=3"),"-")</f>
        <v>1</v>
      </c>
      <c r="BB24" s="1098">
        <f>IF(AY24&gt;0,COUNTIF('INTEGRALE verrouillée'!CX22:DJ22,"=1"),"-")</f>
        <v>0</v>
      </c>
      <c r="BC24" s="1238">
        <f>IF(AY24&gt;0,AVERAGE('INTEGRALE verrouillée'!CX22:DJ22),"-")</f>
        <v>8.5</v>
      </c>
      <c r="BD24" s="1107">
        <v>15</v>
      </c>
      <c r="BE24" s="1114">
        <f>COUNTIF('INTEGRALE verrouillée'!DK22:DS22,"&gt;0")</f>
        <v>3</v>
      </c>
      <c r="BF24" s="1115">
        <f t="shared" si="9"/>
        <v>0.375</v>
      </c>
      <c r="BG24" s="1242">
        <f>IF(BE24&gt;0,COUNTIF('INTEGRALE verrouillée'!DK22:DS22,"=2")+COUNTIF('INTEGRALE verrouillée'!DK22:DS22,"=3"),"-")</f>
        <v>1</v>
      </c>
      <c r="BH24" s="1114">
        <f>IF(BE24&gt;0,COUNTIF('INTEGRALE verrouillée'!DK22:DS22,"=1"),"-")</f>
        <v>0</v>
      </c>
      <c r="BI24" s="1250">
        <f>IF(BE24&gt;0,AVERAGE('INTEGRALE verrouillée'!DK22:DS22),"-")</f>
        <v>3.6666666666666665</v>
      </c>
      <c r="BJ24" s="1215" t="s">
        <v>0</v>
      </c>
      <c r="BK24" s="1339"/>
      <c r="BL24" s="1442" t="s">
        <v>207</v>
      </c>
    </row>
    <row r="25" spans="1:64" s="1166" customFormat="1" ht="11.1" customHeight="1" x14ac:dyDescent="0.25">
      <c r="A25" s="1333"/>
      <c r="B25" s="177" t="s">
        <v>96</v>
      </c>
      <c r="C25" s="1080">
        <f>'INTEGRALE verrouillée'!C23</f>
        <v>2</v>
      </c>
      <c r="D25" s="938">
        <f>'INTEGRALE verrouillée'!D23</f>
        <v>2.0833333333333332E-2</v>
      </c>
      <c r="E25" s="1089">
        <f>COUNTIF('INTEGRALE verrouillée'!AA23:AC23,"&gt;0")</f>
        <v>0</v>
      </c>
      <c r="F25" s="1090" t="str">
        <f t="shared" si="0"/>
        <v>-</v>
      </c>
      <c r="G25" s="1091" t="str">
        <f>IF(E25&gt;0,AVERAGE('INTEGRALE verrouillée'!AA23:AC23),"-")</f>
        <v>-</v>
      </c>
      <c r="H25" s="1104" t="s">
        <v>0</v>
      </c>
      <c r="I25" s="1098">
        <f>COUNTIF('INTEGRALE verrouillée'!AD23:AK23,"&gt;0")</f>
        <v>0</v>
      </c>
      <c r="J25" s="1099" t="str">
        <f t="shared" si="1"/>
        <v>-</v>
      </c>
      <c r="K25" s="1237" t="str">
        <f>IF(I25&gt;0,COUNTIF('INTEGRALE verrouillée'!AD23:AK23,"=2")+COUNTIF('INTEGRALE verrouillée'!AD23:AK23,"=3"),"-")</f>
        <v>-</v>
      </c>
      <c r="L25" s="1098" t="str">
        <f>IF(I25&gt;0,COUNTIF('INTEGRALE verrouillée'!AD23:AK23,"=1"),"-")</f>
        <v>-</v>
      </c>
      <c r="M25" s="1238" t="str">
        <f>IF(I25&gt;0,AVERAGE('INTEGRALE verrouillée'!AD23:AK23),"-")</f>
        <v>-</v>
      </c>
      <c r="N25" s="1107" t="s">
        <v>0</v>
      </c>
      <c r="O25" s="1114">
        <f>COUNTIF('INTEGRALE verrouillée'!AL23:AS23,"&gt;0")</f>
        <v>0</v>
      </c>
      <c r="P25" s="1115" t="str">
        <f t="shared" si="2"/>
        <v>-</v>
      </c>
      <c r="Q25" s="1242" t="str">
        <f>IF(O25&gt;0,COUNTIF('INTEGRALE verrouillée'!AL23:AS23,"=2")+COUNTIF('INTEGRALE verrouillée'!AL23:AS23,"=3"),"-")</f>
        <v>-</v>
      </c>
      <c r="R25" s="1114" t="str">
        <f>IF(O25&gt;0,COUNTIF('INTEGRALE verrouillée'!AL23:AS23,"=1"),"-")</f>
        <v>-</v>
      </c>
      <c r="S25" s="1250" t="str">
        <f>IF(O25&gt;0,AVERAGE('INTEGRALE verrouillée'!AL23:AS23),"-")</f>
        <v>-</v>
      </c>
      <c r="T25" s="1214" t="s">
        <v>0</v>
      </c>
      <c r="U25" s="1124">
        <f>COUNTIF('INTEGRALE verrouillée'!AT23:BC23,"&gt;0")</f>
        <v>0</v>
      </c>
      <c r="V25" s="1125" t="str">
        <f t="shared" si="3"/>
        <v>-</v>
      </c>
      <c r="W25" s="1249" t="str">
        <f>IF(U25&gt;0,COUNTIF('INTEGRALE verrouillée'!AT23:BC23,"=2")+COUNTIF('INTEGRALE verrouillée'!AT23:BC23,"=3"),"-")</f>
        <v>-</v>
      </c>
      <c r="X25" s="1124" t="str">
        <f>IF(U25&gt;0,COUNTIF('INTEGRALE verrouillée'!AT23:BC23,"=1"),"-")</f>
        <v>-</v>
      </c>
      <c r="Y25" s="1251" t="str">
        <f>IF(U25&gt;0,AVERAGE('INTEGRALE verrouillée'!AT23:BC23),"-")</f>
        <v>-</v>
      </c>
      <c r="Z25" s="1220" t="s">
        <v>0</v>
      </c>
      <c r="AA25" s="1134">
        <f>COUNTIF('INTEGRALE verrouillée'!BD23:BN23,"&gt;0")</f>
        <v>1</v>
      </c>
      <c r="AB25" s="1135">
        <f t="shared" si="4"/>
        <v>9.0909090909090912E-2</v>
      </c>
      <c r="AC25" s="1259">
        <f>IF(AA25&gt;0,COUNTIF('INTEGRALE verrouillée'!BD23:BN23,"=2")+COUNTIF('INTEGRALE verrouillée'!BD23:BN23,"=3"),"-")</f>
        <v>0</v>
      </c>
      <c r="AD25" s="1134">
        <f>IF(AA25&gt;0,COUNTIF('INTEGRALE verrouillée'!BD23:BN23,"=1"),"-")</f>
        <v>0</v>
      </c>
      <c r="AE25" s="1252">
        <f>IF(AA25&gt;0,AVERAGE('INTEGRALE verrouillée'!BD23:BN23),"-")</f>
        <v>5</v>
      </c>
      <c r="AF25" s="1222" t="s">
        <v>367</v>
      </c>
      <c r="AG25" s="1144">
        <f>COUNTIF('INTEGRALE verrouillée'!BO23:BX23,"&gt;0")</f>
        <v>1</v>
      </c>
      <c r="AH25" s="1145">
        <f t="shared" si="5"/>
        <v>0.1</v>
      </c>
      <c r="AI25" s="1262">
        <f>IF(AG25&gt;0,COUNTIF('INTEGRALE verrouillée'!BO23:BX23,"=2")+COUNTIF('INTEGRALE verrouillée'!BO23:BX23,"=3"),"-")</f>
        <v>0</v>
      </c>
      <c r="AJ25" s="1144">
        <f>IF(AG25&gt;0,COUNTIF('INTEGRALE verrouillée'!BO23:BX23,"=1"),"-")</f>
        <v>0</v>
      </c>
      <c r="AK25" s="1253">
        <f>IF(AG25&gt;0,AVERAGE('INTEGRALE verrouillée'!BO23:BX23),"-")</f>
        <v>7</v>
      </c>
      <c r="AL25" s="1224" t="s">
        <v>367</v>
      </c>
      <c r="AM25" s="1154">
        <f>COUNTIF('INTEGRALE verrouillée'!BY23:CK23,"&gt;0")</f>
        <v>0</v>
      </c>
      <c r="AN25" s="1155" t="str">
        <f t="shared" si="6"/>
        <v>-</v>
      </c>
      <c r="AO25" s="1265" t="str">
        <f>IF(AM25&gt;0,COUNTIF('INTEGRALE verrouillée'!BY23:CK23,"=2")+COUNTIF('INTEGRALE verrouillée'!BY23:CK23,"=3"),"-")</f>
        <v>-</v>
      </c>
      <c r="AP25" s="1154" t="str">
        <f>IF(AM25&gt;0,COUNTIF('INTEGRALE verrouillée'!BY23:CK23,"=1"),"-")</f>
        <v>-</v>
      </c>
      <c r="AQ25" s="1254" t="str">
        <f>IF(AM25&gt;0,AVERAGE('INTEGRALE verrouillée'!BY23:CK23),"-")</f>
        <v>-</v>
      </c>
      <c r="AR25" s="1225" t="s">
        <v>0</v>
      </c>
      <c r="AS25" s="1089">
        <f>COUNTIF('INTEGRALE verrouillée'!CL23:CW23,"&gt;0")</f>
        <v>0</v>
      </c>
      <c r="AT25" s="1090" t="str">
        <f t="shared" si="7"/>
        <v>-</v>
      </c>
      <c r="AU25" s="1268" t="str">
        <f>IF(AS25&gt;0,COUNTIF('INTEGRALE verrouillée'!CL23:CW23,"=2")+COUNTIF('INTEGRALE verrouillée'!CL23:CW23,"=3"),"-")</f>
        <v>-</v>
      </c>
      <c r="AV25" s="1089" t="str">
        <f>IF(AS25&gt;0,COUNTIF('INTEGRALE verrouillée'!CL23:CW23,"=1"),"-")</f>
        <v>-</v>
      </c>
      <c r="AW25" s="1255" t="str">
        <f>IF(AS25&gt;0,AVERAGE('INTEGRALE verrouillée'!CL23:CW23),"-")</f>
        <v>-</v>
      </c>
      <c r="AX25" s="1104" t="s">
        <v>0</v>
      </c>
      <c r="AY25" s="1098">
        <f>COUNTIF('INTEGRALE verrouillée'!CX23:DJ23,"&gt;0")</f>
        <v>0</v>
      </c>
      <c r="AZ25" s="1099" t="str">
        <f t="shared" si="8"/>
        <v>-</v>
      </c>
      <c r="BA25" s="1237" t="str">
        <f>IF(AY25&gt;0,COUNTIF('INTEGRALE verrouillée'!CX23:DJ23,"=2")+COUNTIF('INTEGRALE verrouillée'!CX23:DJ23,"=3"),"-")</f>
        <v>-</v>
      </c>
      <c r="BB25" s="1098" t="str">
        <f>IF(AY25&gt;0,COUNTIF('INTEGRALE verrouillée'!CX23:DJ23,"=1"),"-")</f>
        <v>-</v>
      </c>
      <c r="BC25" s="1238" t="str">
        <f>IF(AY25&gt;0,AVERAGE('INTEGRALE verrouillée'!CX23:DJ23),"-")</f>
        <v>-</v>
      </c>
      <c r="BD25" s="1107" t="s">
        <v>0</v>
      </c>
      <c r="BE25" s="1114">
        <f>COUNTIF('INTEGRALE verrouillée'!DK23:DS23,"&gt;0")</f>
        <v>0</v>
      </c>
      <c r="BF25" s="1115" t="str">
        <f t="shared" si="9"/>
        <v>-</v>
      </c>
      <c r="BG25" s="1242" t="str">
        <f>IF(BE25&gt;0,COUNTIF('INTEGRALE verrouillée'!DK23:DS23,"=2")+COUNTIF('INTEGRALE verrouillée'!DK23:DS23,"=3"),"-")</f>
        <v>-</v>
      </c>
      <c r="BH25" s="1114" t="str">
        <f>IF(BE25&gt;0,COUNTIF('INTEGRALE verrouillée'!DK23:DS23,"=1"),"-")</f>
        <v>-</v>
      </c>
      <c r="BI25" s="1250" t="str">
        <f>IF(BE25&gt;0,AVERAGE('INTEGRALE verrouillée'!DK23:DS23),"-")</f>
        <v>-</v>
      </c>
      <c r="BJ25" s="1215" t="s">
        <v>0</v>
      </c>
      <c r="BK25" s="1339"/>
      <c r="BL25" s="1442" t="s">
        <v>128</v>
      </c>
    </row>
    <row r="26" spans="1:64" s="1166" customFormat="1" ht="11.1" customHeight="1" x14ac:dyDescent="0.25">
      <c r="A26" s="1333"/>
      <c r="B26" s="177" t="s">
        <v>314</v>
      </c>
      <c r="C26" s="1080">
        <f>'INTEGRALE verrouillée'!C24</f>
        <v>1</v>
      </c>
      <c r="D26" s="938">
        <f>'INTEGRALE verrouillée'!D24</f>
        <v>1.0416666666666666E-2</v>
      </c>
      <c r="E26" s="1089">
        <f>COUNTIF('INTEGRALE verrouillée'!AA24:AC24,"&gt;0")</f>
        <v>0</v>
      </c>
      <c r="F26" s="1090" t="str">
        <f t="shared" si="0"/>
        <v>-</v>
      </c>
      <c r="G26" s="1091" t="str">
        <f>IF(E26&gt;0,AVERAGE('INTEGRALE verrouillée'!AA24:AC24),"-")</f>
        <v>-</v>
      </c>
      <c r="H26" s="1104" t="s">
        <v>0</v>
      </c>
      <c r="I26" s="1098">
        <f>COUNTIF('INTEGRALE verrouillée'!AD24:AK24,"&gt;0")</f>
        <v>0</v>
      </c>
      <c r="J26" s="1099" t="str">
        <f t="shared" si="1"/>
        <v>-</v>
      </c>
      <c r="K26" s="1237" t="str">
        <f>IF(I26&gt;0,COUNTIF('INTEGRALE verrouillée'!AD24:AK24,"=2")+COUNTIF('INTEGRALE verrouillée'!AD24:AK24,"=3"),"-")</f>
        <v>-</v>
      </c>
      <c r="L26" s="1098" t="str">
        <f>IF(I26&gt;0,COUNTIF('INTEGRALE verrouillée'!AD24:AK24,"=1"),"-")</f>
        <v>-</v>
      </c>
      <c r="M26" s="1238" t="str">
        <f>IF(I26&gt;0,AVERAGE('INTEGRALE verrouillée'!AD24:AK24),"-")</f>
        <v>-</v>
      </c>
      <c r="N26" s="1107" t="s">
        <v>0</v>
      </c>
      <c r="O26" s="1114">
        <f>COUNTIF('INTEGRALE verrouillée'!AL24:AS24,"&gt;0")</f>
        <v>0</v>
      </c>
      <c r="P26" s="1115" t="str">
        <f t="shared" si="2"/>
        <v>-</v>
      </c>
      <c r="Q26" s="1242" t="str">
        <f>IF(O26&gt;0,COUNTIF('INTEGRALE verrouillée'!AL24:AS24,"=2")+COUNTIF('INTEGRALE verrouillée'!AL24:AS24,"=3"),"-")</f>
        <v>-</v>
      </c>
      <c r="R26" s="1114" t="str">
        <f>IF(O26&gt;0,COUNTIF('INTEGRALE verrouillée'!AL24:AS24,"=1"),"-")</f>
        <v>-</v>
      </c>
      <c r="S26" s="1250" t="str">
        <f>IF(O26&gt;0,AVERAGE('INTEGRALE verrouillée'!AL24:AS24),"-")</f>
        <v>-</v>
      </c>
      <c r="T26" s="1214" t="s">
        <v>0</v>
      </c>
      <c r="U26" s="1124">
        <f>COUNTIF('INTEGRALE verrouillée'!AT24:BC24,"&gt;0")</f>
        <v>0</v>
      </c>
      <c r="V26" s="1125" t="str">
        <f t="shared" si="3"/>
        <v>-</v>
      </c>
      <c r="W26" s="1249" t="str">
        <f>IF(U26&gt;0,COUNTIF('INTEGRALE verrouillée'!AT24:BC24,"=2")+COUNTIF('INTEGRALE verrouillée'!AT24:BC24,"=3"),"-")</f>
        <v>-</v>
      </c>
      <c r="X26" s="1124" t="str">
        <f>IF(U26&gt;0,COUNTIF('INTEGRALE verrouillée'!AT24:BC24,"=1"),"-")</f>
        <v>-</v>
      </c>
      <c r="Y26" s="1251" t="str">
        <f>IF(U26&gt;0,AVERAGE('INTEGRALE verrouillée'!AT24:BC24),"-")</f>
        <v>-</v>
      </c>
      <c r="Z26" s="1220" t="s">
        <v>0</v>
      </c>
      <c r="AA26" s="1134">
        <f>COUNTIF('INTEGRALE verrouillée'!BD24:BN24,"&gt;0")</f>
        <v>0</v>
      </c>
      <c r="AB26" s="1135" t="str">
        <f t="shared" si="4"/>
        <v>-</v>
      </c>
      <c r="AC26" s="1259" t="str">
        <f>IF(AA26&gt;0,COUNTIF('INTEGRALE verrouillée'!BD24:BN24,"=2")+COUNTIF('INTEGRALE verrouillée'!BD24:BN24,"=3"),"-")</f>
        <v>-</v>
      </c>
      <c r="AD26" s="1134" t="str">
        <f>IF(AA26&gt;0,COUNTIF('INTEGRALE verrouillée'!BD24:BN24,"=1"),"-")</f>
        <v>-</v>
      </c>
      <c r="AE26" s="1252" t="str">
        <f>IF(AA26&gt;0,AVERAGE('INTEGRALE verrouillée'!BD24:BN24),"-")</f>
        <v>-</v>
      </c>
      <c r="AF26" s="1221" t="s">
        <v>0</v>
      </c>
      <c r="AG26" s="1144">
        <f>COUNTIF('INTEGRALE verrouillée'!BO24:BX24,"&gt;0")</f>
        <v>0</v>
      </c>
      <c r="AH26" s="1145" t="str">
        <f t="shared" si="5"/>
        <v>-</v>
      </c>
      <c r="AI26" s="1262" t="str">
        <f>IF(AG26&gt;0,COUNTIF('INTEGRALE verrouillée'!BO24:BX24,"=2")+COUNTIF('INTEGRALE verrouillée'!BO24:BX24,"=3"),"-")</f>
        <v>-</v>
      </c>
      <c r="AJ26" s="1144" t="str">
        <f>IF(AG26&gt;0,COUNTIF('INTEGRALE verrouillée'!BO24:BX24,"=1"),"-")</f>
        <v>-</v>
      </c>
      <c r="AK26" s="1253" t="str">
        <f>IF(AG26&gt;0,AVERAGE('INTEGRALE verrouillée'!BO24:BX24),"-")</f>
        <v>-</v>
      </c>
      <c r="AL26" s="1223" t="s">
        <v>0</v>
      </c>
      <c r="AM26" s="1154">
        <f>COUNTIF('INTEGRALE verrouillée'!BY24:CK24,"&gt;0")</f>
        <v>0</v>
      </c>
      <c r="AN26" s="1155" t="str">
        <f t="shared" si="6"/>
        <v>-</v>
      </c>
      <c r="AO26" s="1265" t="str">
        <f>IF(AM26&gt;0,COUNTIF('INTEGRALE verrouillée'!BY24:CK24,"=2")+COUNTIF('INTEGRALE verrouillée'!BY24:CK24,"=3"),"-")</f>
        <v>-</v>
      </c>
      <c r="AP26" s="1154" t="str">
        <f>IF(AM26&gt;0,COUNTIF('INTEGRALE verrouillée'!BY24:CK24,"=1"),"-")</f>
        <v>-</v>
      </c>
      <c r="AQ26" s="1254" t="str">
        <f>IF(AM26&gt;0,AVERAGE('INTEGRALE verrouillée'!BY24:CK24),"-")</f>
        <v>-</v>
      </c>
      <c r="AR26" s="1225" t="s">
        <v>0</v>
      </c>
      <c r="AS26" s="1089">
        <f>COUNTIF('INTEGRALE verrouillée'!CL24:CW24,"&gt;0")</f>
        <v>0</v>
      </c>
      <c r="AT26" s="1090" t="str">
        <f t="shared" si="7"/>
        <v>-</v>
      </c>
      <c r="AU26" s="1268" t="str">
        <f>IF(AS26&gt;0,COUNTIF('INTEGRALE verrouillée'!CL24:CW24,"=2")+COUNTIF('INTEGRALE verrouillée'!CL24:CW24,"=3"),"-")</f>
        <v>-</v>
      </c>
      <c r="AV26" s="1089" t="str">
        <f>IF(AS26&gt;0,COUNTIF('INTEGRALE verrouillée'!CL24:CW24,"=1"),"-")</f>
        <v>-</v>
      </c>
      <c r="AW26" s="1255" t="str">
        <f>IF(AS26&gt;0,AVERAGE('INTEGRALE verrouillée'!CL24:CW24),"-")</f>
        <v>-</v>
      </c>
      <c r="AX26" s="1104" t="s">
        <v>0</v>
      </c>
      <c r="AY26" s="1098">
        <f>COUNTIF('INTEGRALE verrouillée'!CX24:DJ24,"&gt;0")</f>
        <v>1</v>
      </c>
      <c r="AZ26" s="1099">
        <f t="shared" si="8"/>
        <v>7.6923076923076927E-2</v>
      </c>
      <c r="BA26" s="1237">
        <f>IF(AY26&gt;0,COUNTIF('INTEGRALE verrouillée'!CX24:DJ24,"=2")+COUNTIF('INTEGRALE verrouillée'!CX24:DJ24,"=3"),"-")</f>
        <v>0</v>
      </c>
      <c r="BB26" s="1098">
        <f>IF(AY26&gt;0,COUNTIF('INTEGRALE verrouillée'!CX24:DJ24,"=1"),"-")</f>
        <v>0</v>
      </c>
      <c r="BC26" s="1238">
        <f>IF(AY26&gt;0,AVERAGE('INTEGRALE verrouillée'!CX24:DJ24),"-")</f>
        <v>10</v>
      </c>
      <c r="BD26" s="1217" t="s">
        <v>367</v>
      </c>
      <c r="BE26" s="1114">
        <f>COUNTIF('INTEGRALE verrouillée'!DK24:DS24,"&gt;0")</f>
        <v>0</v>
      </c>
      <c r="BF26" s="1115" t="str">
        <f t="shared" si="9"/>
        <v>-</v>
      </c>
      <c r="BG26" s="1242" t="str">
        <f>IF(BE26&gt;0,COUNTIF('INTEGRALE verrouillée'!DK24:DS24,"=2")+COUNTIF('INTEGRALE verrouillée'!DK24:DS24,"=3"),"-")</f>
        <v>-</v>
      </c>
      <c r="BH26" s="1114" t="str">
        <f>IF(BE26&gt;0,COUNTIF('INTEGRALE verrouillée'!DK24:DS24,"=1"),"-")</f>
        <v>-</v>
      </c>
      <c r="BI26" s="1250" t="str">
        <f>IF(BE26&gt;0,AVERAGE('INTEGRALE verrouillée'!DK24:DS24),"-")</f>
        <v>-</v>
      </c>
      <c r="BJ26" s="1215" t="s">
        <v>0</v>
      </c>
      <c r="BK26" s="1339"/>
      <c r="BL26" s="1442" t="s">
        <v>315</v>
      </c>
    </row>
    <row r="27" spans="1:64" s="1166" customFormat="1" ht="11.1" customHeight="1" x14ac:dyDescent="0.25">
      <c r="A27" s="1334"/>
      <c r="B27" s="178" t="s">
        <v>148</v>
      </c>
      <c r="C27" s="1080">
        <f>'INTEGRALE verrouillée'!C25</f>
        <v>61</v>
      </c>
      <c r="D27" s="938">
        <f>'INTEGRALE verrouillée'!D25</f>
        <v>0.63541666666666663</v>
      </c>
      <c r="E27" s="1089">
        <f>COUNTIF('INTEGRALE verrouillée'!AA25:AC25,"&gt;0")</f>
        <v>0</v>
      </c>
      <c r="F27" s="1090" t="str">
        <f t="shared" si="0"/>
        <v>-</v>
      </c>
      <c r="G27" s="1091" t="str">
        <f>IF(E27&gt;0,AVERAGE('INTEGRALE verrouillée'!AA25:AC25),"-")</f>
        <v>-</v>
      </c>
      <c r="H27" s="1104" t="s">
        <v>0</v>
      </c>
      <c r="I27" s="1098">
        <f>COUNTIF('INTEGRALE verrouillée'!AD25:AK25,"&gt;0")</f>
        <v>2</v>
      </c>
      <c r="J27" s="1099">
        <f t="shared" si="1"/>
        <v>0.25</v>
      </c>
      <c r="K27" s="1237">
        <f>IF(I27&gt;0,COUNTIF('INTEGRALE verrouillée'!AD25:AK25,"=2")+COUNTIF('INTEGRALE verrouillée'!AD25:AK25,"=3"),"-")</f>
        <v>0</v>
      </c>
      <c r="L27" s="1098">
        <f>IF(I27&gt;0,COUNTIF('INTEGRALE verrouillée'!AD25:AK25,"=1"),"-")</f>
        <v>0</v>
      </c>
      <c r="M27" s="1238">
        <f>IF(I27&gt;0,AVERAGE('INTEGRALE verrouillée'!AD25:AK25),"-")</f>
        <v>7</v>
      </c>
      <c r="N27" s="1217" t="s">
        <v>367</v>
      </c>
      <c r="O27" s="1114">
        <f>COUNTIF('INTEGRALE verrouillée'!AL25:AS25,"&gt;0")</f>
        <v>5</v>
      </c>
      <c r="P27" s="1115">
        <f t="shared" si="2"/>
        <v>0.625</v>
      </c>
      <c r="Q27" s="1242">
        <f>IF(O27&gt;0,COUNTIF('INTEGRALE verrouillée'!AL25:AS25,"=2")+COUNTIF('INTEGRALE verrouillée'!AL25:AS25,"=3"),"-")</f>
        <v>0</v>
      </c>
      <c r="R27" s="1114">
        <f>IF(O27&gt;0,COUNTIF('INTEGRALE verrouillée'!AL25:AS25,"=1"),"-")</f>
        <v>1</v>
      </c>
      <c r="S27" s="1250">
        <f>IF(O27&gt;0,AVERAGE('INTEGRALE verrouillée'!AL25:AS25),"-")</f>
        <v>5.4</v>
      </c>
      <c r="T27" s="1214">
        <v>6</v>
      </c>
      <c r="U27" s="1124">
        <f>COUNTIF('INTEGRALE verrouillée'!AT25:BC25,"&gt;0")</f>
        <v>4</v>
      </c>
      <c r="V27" s="1125">
        <f t="shared" si="3"/>
        <v>0.4</v>
      </c>
      <c r="W27" s="1249">
        <f>IF(U27&gt;0,COUNTIF('INTEGRALE verrouillée'!AT25:BC25,"=2")+COUNTIF('INTEGRALE verrouillée'!AT25:BC25,"=3"),"-")</f>
        <v>0</v>
      </c>
      <c r="X27" s="1124">
        <f>IF(U27&gt;0,COUNTIF('INTEGRALE verrouillée'!AT25:BC25,"=1"),"-")</f>
        <v>0</v>
      </c>
      <c r="Y27" s="1251">
        <f>IF(U27&gt;0,AVERAGE('INTEGRALE verrouillée'!AT25:BC25),"-")</f>
        <v>5</v>
      </c>
      <c r="Z27" s="1220">
        <v>9</v>
      </c>
      <c r="AA27" s="1134">
        <f>COUNTIF('INTEGRALE verrouillée'!BD25:BN25,"&gt;0")</f>
        <v>0</v>
      </c>
      <c r="AB27" s="1135" t="str">
        <f t="shared" si="4"/>
        <v>-</v>
      </c>
      <c r="AC27" s="1259" t="str">
        <f>IF(AA27&gt;0,COUNTIF('INTEGRALE verrouillée'!BD25:BN25,"=2")+COUNTIF('INTEGRALE verrouillée'!BD25:BN25,"=3"),"-")</f>
        <v>-</v>
      </c>
      <c r="AD27" s="1134" t="str">
        <f>IF(AA27&gt;0,COUNTIF('INTEGRALE verrouillée'!BD25:BN25,"=1"),"-")</f>
        <v>-</v>
      </c>
      <c r="AE27" s="1252" t="str">
        <f>IF(AA27&gt;0,AVERAGE('INTEGRALE verrouillée'!BD25:BN25),"-")</f>
        <v>-</v>
      </c>
      <c r="AF27" s="1221" t="s">
        <v>0</v>
      </c>
      <c r="AG27" s="1144">
        <f>COUNTIF('INTEGRALE verrouillée'!BO25:BX25,"&gt;0")</f>
        <v>6</v>
      </c>
      <c r="AH27" s="1145">
        <f t="shared" si="5"/>
        <v>0.6</v>
      </c>
      <c r="AI27" s="1262">
        <f>IF(AG27&gt;0,COUNTIF('INTEGRALE verrouillée'!BO25:BX25,"=2")+COUNTIF('INTEGRALE verrouillée'!BO25:BX25,"=3"),"-")</f>
        <v>2</v>
      </c>
      <c r="AJ27" s="1144">
        <f>IF(AG27&gt;0,COUNTIF('INTEGRALE verrouillée'!BO25:BX25,"=1"),"-")</f>
        <v>0</v>
      </c>
      <c r="AK27" s="1253">
        <f>IF(AG27&gt;0,AVERAGE('INTEGRALE verrouillée'!BO25:BX25),"-")</f>
        <v>5</v>
      </c>
      <c r="AL27" s="1223">
        <v>8</v>
      </c>
      <c r="AM27" s="1154">
        <f>COUNTIF('INTEGRALE verrouillée'!BY25:CK25,"&gt;0")</f>
        <v>13</v>
      </c>
      <c r="AN27" s="1155">
        <f t="shared" si="6"/>
        <v>1</v>
      </c>
      <c r="AO27" s="1265">
        <f>IF(AM27&gt;0,COUNTIF('INTEGRALE verrouillée'!BY25:CK25,"=2")+COUNTIF('INTEGRALE verrouillée'!BY25:CK25,"=3"),"-")</f>
        <v>4</v>
      </c>
      <c r="AP27" s="1154">
        <f>IF(AM27&gt;0,COUNTIF('INTEGRALE verrouillée'!BY25:CK25,"=1"),"-")</f>
        <v>1</v>
      </c>
      <c r="AQ27" s="1254">
        <f>IF(AM27&gt;0,AVERAGE('INTEGRALE verrouillée'!BY25:CK25),"-")</f>
        <v>5.6923076923076925</v>
      </c>
      <c r="AR27" s="1225">
        <v>3</v>
      </c>
      <c r="AS27" s="1089">
        <f>COUNTIF('INTEGRALE verrouillée'!CL25:CW25,"&gt;0")</f>
        <v>12</v>
      </c>
      <c r="AT27" s="1090">
        <f t="shared" si="7"/>
        <v>1</v>
      </c>
      <c r="AU27" s="1268">
        <f>IF(AS27&gt;0,COUNTIF('INTEGRALE verrouillée'!CL25:CW25,"=2")+COUNTIF('INTEGRALE verrouillée'!CL25:CW25,"=3"),"-")</f>
        <v>2</v>
      </c>
      <c r="AV27" s="1089">
        <f>IF(AS27&gt;0,COUNTIF('INTEGRALE verrouillée'!CL25:CW25,"=1"),"-")</f>
        <v>2</v>
      </c>
      <c r="AW27" s="1255">
        <f>IF(AS27&gt;0,AVERAGE('INTEGRALE verrouillée'!CL25:CW25),"-")</f>
        <v>6.333333333333333</v>
      </c>
      <c r="AX27" s="1104">
        <v>2</v>
      </c>
      <c r="AY27" s="1098">
        <f>COUNTIF('INTEGRALE verrouillée'!CX25:DJ25,"&gt;0")</f>
        <v>12</v>
      </c>
      <c r="AZ27" s="1099">
        <f t="shared" si="8"/>
        <v>0.92307692307692313</v>
      </c>
      <c r="BA27" s="1237">
        <f>IF(AY27&gt;0,COUNTIF('INTEGRALE verrouillée'!CX25:DJ25,"=2")+COUNTIF('INTEGRALE verrouillée'!CX25:DJ25,"=3"),"-")</f>
        <v>1</v>
      </c>
      <c r="BB27" s="1098">
        <f>IF(AY27&gt;0,COUNTIF('INTEGRALE verrouillée'!CX25:DJ25,"=1"),"-")</f>
        <v>1</v>
      </c>
      <c r="BC27" s="1238">
        <f>IF(AY27&gt;0,AVERAGE('INTEGRALE verrouillée'!CX25:DJ25),"-")</f>
        <v>7.166666666666667</v>
      </c>
      <c r="BD27" s="1107">
        <v>4</v>
      </c>
      <c r="BE27" s="1114">
        <f>COUNTIF('INTEGRALE verrouillée'!DK25:DS25,"&gt;0")</f>
        <v>7</v>
      </c>
      <c r="BF27" s="1115">
        <f t="shared" si="9"/>
        <v>0.875</v>
      </c>
      <c r="BG27" s="1242">
        <f>IF(BE27&gt;0,COUNTIF('INTEGRALE verrouillée'!DK25:DS25,"=2")+COUNTIF('INTEGRALE verrouillée'!DK25:DS25,"=3"),"-")</f>
        <v>0</v>
      </c>
      <c r="BH27" s="1114">
        <f>IF(BE27&gt;0,COUNTIF('INTEGRALE verrouillée'!DK25:DS25,"=1"),"-")</f>
        <v>0</v>
      </c>
      <c r="BI27" s="1250">
        <f>IF(BE27&gt;0,AVERAGE('INTEGRALE verrouillée'!DK25:DS25),"-")</f>
        <v>8</v>
      </c>
      <c r="BJ27" s="1215" t="s">
        <v>0</v>
      </c>
      <c r="BK27" s="1339"/>
      <c r="BL27" s="1442" t="s">
        <v>104</v>
      </c>
    </row>
    <row r="28" spans="1:64" s="1166" customFormat="1" ht="11.1" customHeight="1" x14ac:dyDescent="0.25">
      <c r="A28" s="1333"/>
      <c r="B28" s="177" t="s">
        <v>224</v>
      </c>
      <c r="C28" s="1080">
        <f>'INTEGRALE verrouillée'!C26</f>
        <v>1</v>
      </c>
      <c r="D28" s="938">
        <f>'INTEGRALE verrouillée'!D26</f>
        <v>1.0416666666666666E-2</v>
      </c>
      <c r="E28" s="1089">
        <f>COUNTIF('INTEGRALE verrouillée'!AA26:AC26,"&gt;0")</f>
        <v>0</v>
      </c>
      <c r="F28" s="1090" t="str">
        <f t="shared" si="0"/>
        <v>-</v>
      </c>
      <c r="G28" s="1091" t="str">
        <f>IF(E28&gt;0,AVERAGE('INTEGRALE verrouillée'!AA26:AC26),"-")</f>
        <v>-</v>
      </c>
      <c r="H28" s="1104" t="s">
        <v>0</v>
      </c>
      <c r="I28" s="1098">
        <f>COUNTIF('INTEGRALE verrouillée'!AD26:AK26,"&gt;0")</f>
        <v>1</v>
      </c>
      <c r="J28" s="1099">
        <f t="shared" si="1"/>
        <v>0.125</v>
      </c>
      <c r="K28" s="1237">
        <f>IF(I28&gt;0,COUNTIF('INTEGRALE verrouillée'!AD26:AK26,"=2")+COUNTIF('INTEGRALE verrouillée'!AD26:AK26,"=3"),"-")</f>
        <v>0</v>
      </c>
      <c r="L28" s="1098">
        <f>IF(I28&gt;0,COUNTIF('INTEGRALE verrouillée'!AD26:AK26,"=1"),"-")</f>
        <v>0</v>
      </c>
      <c r="M28" s="1238">
        <f>IF(I28&gt;0,AVERAGE('INTEGRALE verrouillée'!AD26:AK26),"-")</f>
        <v>13</v>
      </c>
      <c r="N28" s="1217" t="s">
        <v>367</v>
      </c>
      <c r="O28" s="1114">
        <f>COUNTIF('INTEGRALE verrouillée'!AL26:AS26,"&gt;0")</f>
        <v>0</v>
      </c>
      <c r="P28" s="1115" t="str">
        <f t="shared" si="2"/>
        <v>-</v>
      </c>
      <c r="Q28" s="1242" t="str">
        <f>IF(O28&gt;0,COUNTIF('INTEGRALE verrouillée'!AL26:AS26,"=2")+COUNTIF('INTEGRALE verrouillée'!AL26:AS26,"=3"),"-")</f>
        <v>-</v>
      </c>
      <c r="R28" s="1114" t="str">
        <f>IF(O28&gt;0,COUNTIF('INTEGRALE verrouillée'!AL26:AS26,"=1"),"-")</f>
        <v>-</v>
      </c>
      <c r="S28" s="1250" t="str">
        <f>IF(O28&gt;0,AVERAGE('INTEGRALE verrouillée'!AL26:AS26),"-")</f>
        <v>-</v>
      </c>
      <c r="T28" s="1214" t="s">
        <v>0</v>
      </c>
      <c r="U28" s="1124">
        <f>COUNTIF('INTEGRALE verrouillée'!AT26:BC26,"&gt;0")</f>
        <v>0</v>
      </c>
      <c r="V28" s="1125" t="str">
        <f t="shared" si="3"/>
        <v>-</v>
      </c>
      <c r="W28" s="1249" t="str">
        <f>IF(U28&gt;0,COUNTIF('INTEGRALE verrouillée'!AT26:BC26,"=2")+COUNTIF('INTEGRALE verrouillée'!AT26:BC26,"=3"),"-")</f>
        <v>-</v>
      </c>
      <c r="X28" s="1124" t="str">
        <f>IF(U28&gt;0,COUNTIF('INTEGRALE verrouillée'!AT26:BC26,"=1"),"-")</f>
        <v>-</v>
      </c>
      <c r="Y28" s="1251" t="str">
        <f>IF(U28&gt;0,AVERAGE('INTEGRALE verrouillée'!AT26:BC26),"-")</f>
        <v>-</v>
      </c>
      <c r="Z28" s="1220" t="s">
        <v>0</v>
      </c>
      <c r="AA28" s="1134">
        <f>COUNTIF('INTEGRALE verrouillée'!BD26:BN26,"&gt;0")</f>
        <v>0</v>
      </c>
      <c r="AB28" s="1135" t="str">
        <f t="shared" si="4"/>
        <v>-</v>
      </c>
      <c r="AC28" s="1259" t="str">
        <f>IF(AA28&gt;0,COUNTIF('INTEGRALE verrouillée'!BD26:BN26,"=2")+COUNTIF('INTEGRALE verrouillée'!BD26:BN26,"=3"),"-")</f>
        <v>-</v>
      </c>
      <c r="AD28" s="1134" t="str">
        <f>IF(AA28&gt;0,COUNTIF('INTEGRALE verrouillée'!BD26:BN26,"=1"),"-")</f>
        <v>-</v>
      </c>
      <c r="AE28" s="1252" t="str">
        <f>IF(AA28&gt;0,AVERAGE('INTEGRALE verrouillée'!BD26:BN26),"-")</f>
        <v>-</v>
      </c>
      <c r="AF28" s="1221" t="s">
        <v>0</v>
      </c>
      <c r="AG28" s="1144">
        <f>COUNTIF('INTEGRALE verrouillée'!BO26:BX26,"&gt;0")</f>
        <v>0</v>
      </c>
      <c r="AH28" s="1145" t="str">
        <f t="shared" si="5"/>
        <v>-</v>
      </c>
      <c r="AI28" s="1262" t="str">
        <f>IF(AG28&gt;0,COUNTIF('INTEGRALE verrouillée'!BO26:BX26,"=2")+COUNTIF('INTEGRALE verrouillée'!BO26:BX26,"=3"),"-")</f>
        <v>-</v>
      </c>
      <c r="AJ28" s="1144" t="str">
        <f>IF(AG28&gt;0,COUNTIF('INTEGRALE verrouillée'!BO26:BX26,"=1"),"-")</f>
        <v>-</v>
      </c>
      <c r="AK28" s="1253" t="str">
        <f>IF(AG28&gt;0,AVERAGE('INTEGRALE verrouillée'!BO26:BX26),"-")</f>
        <v>-</v>
      </c>
      <c r="AL28" s="1223" t="s">
        <v>0</v>
      </c>
      <c r="AM28" s="1154">
        <f>COUNTIF('INTEGRALE verrouillée'!BY26:CK26,"&gt;0")</f>
        <v>0</v>
      </c>
      <c r="AN28" s="1155" t="str">
        <f t="shared" si="6"/>
        <v>-</v>
      </c>
      <c r="AO28" s="1265" t="str">
        <f>IF(AM28&gt;0,COUNTIF('INTEGRALE verrouillée'!BY26:CK26,"=2")+COUNTIF('INTEGRALE verrouillée'!BY26:CK26,"=3"),"-")</f>
        <v>-</v>
      </c>
      <c r="AP28" s="1154" t="str">
        <f>IF(AM28&gt;0,COUNTIF('INTEGRALE verrouillée'!BY26:CK26,"=1"),"-")</f>
        <v>-</v>
      </c>
      <c r="AQ28" s="1254" t="str">
        <f>IF(AM28&gt;0,AVERAGE('INTEGRALE verrouillée'!BY26:CK26),"-")</f>
        <v>-</v>
      </c>
      <c r="AR28" s="1225" t="s">
        <v>0</v>
      </c>
      <c r="AS28" s="1089">
        <f>COUNTIF('INTEGRALE verrouillée'!CL26:CW26,"&gt;0")</f>
        <v>0</v>
      </c>
      <c r="AT28" s="1090" t="str">
        <f t="shared" si="7"/>
        <v>-</v>
      </c>
      <c r="AU28" s="1268" t="str">
        <f>IF(AS28&gt;0,COUNTIF('INTEGRALE verrouillée'!CL26:CW26,"=2")+COUNTIF('INTEGRALE verrouillée'!CL26:CW26,"=3"),"-")</f>
        <v>-</v>
      </c>
      <c r="AV28" s="1089" t="str">
        <f>IF(AS28&gt;0,COUNTIF('INTEGRALE verrouillée'!CL26:CW26,"=1"),"-")</f>
        <v>-</v>
      </c>
      <c r="AW28" s="1255" t="str">
        <f>IF(AS28&gt;0,AVERAGE('INTEGRALE verrouillée'!CL26:CW26),"-")</f>
        <v>-</v>
      </c>
      <c r="AX28" s="1104" t="s">
        <v>0</v>
      </c>
      <c r="AY28" s="1098">
        <f>COUNTIF('INTEGRALE verrouillée'!CX26:DJ26,"&gt;0")</f>
        <v>0</v>
      </c>
      <c r="AZ28" s="1099" t="str">
        <f t="shared" si="8"/>
        <v>-</v>
      </c>
      <c r="BA28" s="1237" t="str">
        <f>IF(AY28&gt;0,COUNTIF('INTEGRALE verrouillée'!CX26:DJ26,"=2")+COUNTIF('INTEGRALE verrouillée'!CX26:DJ26,"=3"),"-")</f>
        <v>-</v>
      </c>
      <c r="BB28" s="1098" t="str">
        <f>IF(AY28&gt;0,COUNTIF('INTEGRALE verrouillée'!CX26:DJ26,"=1"),"-")</f>
        <v>-</v>
      </c>
      <c r="BC28" s="1238" t="str">
        <f>IF(AY28&gt;0,AVERAGE('INTEGRALE verrouillée'!CX26:DJ26),"-")</f>
        <v>-</v>
      </c>
      <c r="BD28" s="1107" t="s">
        <v>0</v>
      </c>
      <c r="BE28" s="1114">
        <f>COUNTIF('INTEGRALE verrouillée'!DK26:DS26,"&gt;0")</f>
        <v>0</v>
      </c>
      <c r="BF28" s="1115" t="str">
        <f t="shared" si="9"/>
        <v>-</v>
      </c>
      <c r="BG28" s="1242" t="str">
        <f>IF(BE28&gt;0,COUNTIF('INTEGRALE verrouillée'!DK26:DS26,"=2")+COUNTIF('INTEGRALE verrouillée'!DK26:DS26,"=3"),"-")</f>
        <v>-</v>
      </c>
      <c r="BH28" s="1114" t="str">
        <f>IF(BE28&gt;0,COUNTIF('INTEGRALE verrouillée'!DK26:DS26,"=1"),"-")</f>
        <v>-</v>
      </c>
      <c r="BI28" s="1250" t="str">
        <f>IF(BE28&gt;0,AVERAGE('INTEGRALE verrouillée'!DK26:DS26),"-")</f>
        <v>-</v>
      </c>
      <c r="BJ28" s="1215" t="s">
        <v>0</v>
      </c>
      <c r="BK28" s="1339"/>
      <c r="BL28" s="1442"/>
    </row>
    <row r="29" spans="1:64" s="1166" customFormat="1" ht="11.1" customHeight="1" x14ac:dyDescent="0.25">
      <c r="A29" s="1334"/>
      <c r="B29" s="176" t="s">
        <v>149</v>
      </c>
      <c r="C29" s="1080">
        <f>'INTEGRALE verrouillée'!C27</f>
        <v>96</v>
      </c>
      <c r="D29" s="938">
        <f>'INTEGRALE verrouillée'!D27</f>
        <v>1</v>
      </c>
      <c r="E29" s="1089">
        <f>COUNTIF('INTEGRALE verrouillée'!AA27:AC27,"&gt;0")</f>
        <v>3</v>
      </c>
      <c r="F29" s="1090">
        <f t="shared" si="0"/>
        <v>1</v>
      </c>
      <c r="G29" s="1091">
        <f>IF(E29&gt;0,AVERAGE('INTEGRALE verrouillée'!AA27:AC27),"-")</f>
        <v>7</v>
      </c>
      <c r="H29" s="1104">
        <v>10</v>
      </c>
      <c r="I29" s="1098">
        <f>COUNTIF('INTEGRALE verrouillée'!AD27:AK27,"&gt;0")</f>
        <v>8</v>
      </c>
      <c r="J29" s="1099">
        <f t="shared" si="1"/>
        <v>1</v>
      </c>
      <c r="K29" s="1237">
        <f>IF(I29&gt;0,COUNTIF('INTEGRALE verrouillée'!AD27:AK27,"=2")+COUNTIF('INTEGRALE verrouillée'!AD27:AK27,"=3"),"-")</f>
        <v>4</v>
      </c>
      <c r="L29" s="1098">
        <f>IF(I29&gt;0,COUNTIF('INTEGRALE verrouillée'!AD27:AK27,"=1"),"-")</f>
        <v>0</v>
      </c>
      <c r="M29" s="1238">
        <f>IF(I29&gt;0,AVERAGE('INTEGRALE verrouillée'!AD27:AK27),"-")</f>
        <v>4.625</v>
      </c>
      <c r="N29" s="1107">
        <v>2</v>
      </c>
      <c r="O29" s="1114">
        <f>COUNTIF('INTEGRALE verrouillée'!AL27:AS27,"&gt;0")</f>
        <v>8</v>
      </c>
      <c r="P29" s="1115">
        <f t="shared" si="2"/>
        <v>1</v>
      </c>
      <c r="Q29" s="1242">
        <f>IF(O29&gt;0,COUNTIF('INTEGRALE verrouillée'!AL27:AS27,"=2")+COUNTIF('INTEGRALE verrouillée'!AL27:AS27,"=3"),"-")</f>
        <v>5</v>
      </c>
      <c r="R29" s="1114">
        <f>IF(O29&gt;0,COUNTIF('INTEGRALE verrouillée'!AL27:AS27,"=1"),"-")</f>
        <v>0</v>
      </c>
      <c r="S29" s="1250">
        <f>IF(O29&gt;0,AVERAGE('INTEGRALE verrouillée'!AL27:AS27),"-")</f>
        <v>3.875</v>
      </c>
      <c r="T29" s="1214">
        <v>1</v>
      </c>
      <c r="U29" s="1124">
        <f>COUNTIF('INTEGRALE verrouillée'!AT27:BC27,"&gt;0")</f>
        <v>10</v>
      </c>
      <c r="V29" s="1125">
        <f t="shared" si="3"/>
        <v>1</v>
      </c>
      <c r="W29" s="1249">
        <f>IF(U29&gt;0,COUNTIF('INTEGRALE verrouillée'!AT27:BC27,"=2")+COUNTIF('INTEGRALE verrouillée'!AT27:BC27,"=3"),"-")</f>
        <v>1</v>
      </c>
      <c r="X29" s="1124">
        <f>IF(U29&gt;0,COUNTIF('INTEGRALE verrouillée'!AT27:BC27,"=1"),"-")</f>
        <v>1</v>
      </c>
      <c r="Y29" s="1251">
        <f>IF(U29&gt;0,AVERAGE('INTEGRALE verrouillée'!AT27:BC27),"-")</f>
        <v>5.7</v>
      </c>
      <c r="Z29" s="1220">
        <v>4</v>
      </c>
      <c r="AA29" s="1134">
        <f>COUNTIF('INTEGRALE verrouillée'!BD27:BN27,"&gt;0")</f>
        <v>11</v>
      </c>
      <c r="AB29" s="1135">
        <f t="shared" si="4"/>
        <v>1</v>
      </c>
      <c r="AC29" s="1259">
        <f>IF(AA29&gt;0,COUNTIF('INTEGRALE verrouillée'!BD27:BN27,"=2")+COUNTIF('INTEGRALE verrouillée'!BD27:BN27,"=3"),"-")</f>
        <v>1</v>
      </c>
      <c r="AD29" s="1134">
        <f>IF(AA29&gt;0,COUNTIF('INTEGRALE verrouillée'!BD27:BN27,"=1"),"-")</f>
        <v>1</v>
      </c>
      <c r="AE29" s="1252">
        <f>IF(AA29&gt;0,AVERAGE('INTEGRALE verrouillée'!BD27:BN27),"-")</f>
        <v>4.7272727272727275</v>
      </c>
      <c r="AF29" s="1221">
        <v>3</v>
      </c>
      <c r="AG29" s="1144">
        <f>COUNTIF('INTEGRALE verrouillée'!BO27:BX27,"&gt;0")</f>
        <v>10</v>
      </c>
      <c r="AH29" s="1145">
        <f t="shared" si="5"/>
        <v>1</v>
      </c>
      <c r="AI29" s="1262">
        <f>IF(AG29&gt;0,COUNTIF('INTEGRALE verrouillée'!BO27:BX27,"=2")+COUNTIF('INTEGRALE verrouillée'!BO27:BX27,"=3"),"-")</f>
        <v>2</v>
      </c>
      <c r="AJ29" s="1144">
        <f>IF(AG29&gt;0,COUNTIF('INTEGRALE verrouillée'!BO27:BX27,"=1"),"-")</f>
        <v>1</v>
      </c>
      <c r="AK29" s="1253">
        <f>IF(AG29&gt;0,AVERAGE('INTEGRALE verrouillée'!BO27:BX27),"-")</f>
        <v>4.2</v>
      </c>
      <c r="AL29" s="1223">
        <v>1</v>
      </c>
      <c r="AM29" s="1154">
        <f>COUNTIF('INTEGRALE verrouillée'!BY27:CK27,"&gt;0")</f>
        <v>13</v>
      </c>
      <c r="AN29" s="1155">
        <f t="shared" si="6"/>
        <v>1</v>
      </c>
      <c r="AO29" s="1265">
        <f>IF(AM29&gt;0,COUNTIF('INTEGRALE verrouillée'!BY27:CK27,"=2")+COUNTIF('INTEGRALE verrouillée'!BY27:CK27,"=3"),"-")</f>
        <v>3</v>
      </c>
      <c r="AP29" s="1154">
        <f>IF(AM29&gt;0,COUNTIF('INTEGRALE verrouillée'!BY27:CK27,"=1"),"-")</f>
        <v>2</v>
      </c>
      <c r="AQ29" s="1254">
        <f>IF(AM29&gt;0,AVERAGE('INTEGRALE verrouillée'!BY27:CK27),"-")</f>
        <v>5.1538461538461542</v>
      </c>
      <c r="AR29" s="1225">
        <v>1</v>
      </c>
      <c r="AS29" s="1089">
        <f>COUNTIF('INTEGRALE verrouillée'!CL27:CW27,"&gt;0")</f>
        <v>12</v>
      </c>
      <c r="AT29" s="1090">
        <f t="shared" si="7"/>
        <v>1</v>
      </c>
      <c r="AU29" s="1268">
        <f>IF(AS29&gt;0,COUNTIF('INTEGRALE verrouillée'!CL27:CW27,"=2")+COUNTIF('INTEGRALE verrouillée'!CL27:CW27,"=3"),"-")</f>
        <v>2</v>
      </c>
      <c r="AV29" s="1089">
        <f>IF(AS29&gt;0,COUNTIF('INTEGRALE verrouillée'!CL27:CW27,"=1"),"-")</f>
        <v>0</v>
      </c>
      <c r="AW29" s="1255">
        <f>IF(AS29&gt;0,AVERAGE('INTEGRALE verrouillée'!CL27:CW27),"-")</f>
        <v>7.666666666666667</v>
      </c>
      <c r="AX29" s="1104">
        <v>9</v>
      </c>
      <c r="AY29" s="1098">
        <f>COUNTIF('INTEGRALE verrouillée'!CX27:DJ27,"&gt;0")</f>
        <v>13</v>
      </c>
      <c r="AZ29" s="1099">
        <f t="shared" si="8"/>
        <v>1</v>
      </c>
      <c r="BA29" s="1237">
        <f>IF(AY29&gt;0,COUNTIF('INTEGRALE verrouillée'!CX27:DJ27,"=2")+COUNTIF('INTEGRALE verrouillée'!CX27:DJ27,"=3"),"-")</f>
        <v>2</v>
      </c>
      <c r="BB29" s="1098">
        <f>IF(AY29&gt;0,COUNTIF('INTEGRALE verrouillée'!CX27:DJ27,"=1"),"-")</f>
        <v>1</v>
      </c>
      <c r="BC29" s="1238">
        <f>IF(AY29&gt;0,AVERAGE('INTEGRALE verrouillée'!CX27:DJ27),"-")</f>
        <v>8.2307692307692299</v>
      </c>
      <c r="BD29" s="1107">
        <v>5</v>
      </c>
      <c r="BE29" s="1114">
        <f>COUNTIF('INTEGRALE verrouillée'!DK27:DS27,"&gt;0")</f>
        <v>8</v>
      </c>
      <c r="BF29" s="1115">
        <f t="shared" si="9"/>
        <v>1</v>
      </c>
      <c r="BG29" s="1242">
        <f>IF(BE29&gt;0,COUNTIF('INTEGRALE verrouillée'!DK27:DS27,"=2")+COUNTIF('INTEGRALE verrouillée'!DK27:DS27,"=3"),"-")</f>
        <v>1</v>
      </c>
      <c r="BH29" s="1114">
        <f>IF(BE29&gt;0,COUNTIF('INTEGRALE verrouillée'!DK27:DS27,"=1"),"-")</f>
        <v>1</v>
      </c>
      <c r="BI29" s="1250">
        <f>IF(BE29&gt;0,AVERAGE('INTEGRALE verrouillée'!DK27:DS27),"-")</f>
        <v>7.875</v>
      </c>
      <c r="BJ29" s="1215" t="s">
        <v>0</v>
      </c>
      <c r="BK29" s="1339"/>
      <c r="BL29" s="1442" t="s">
        <v>103</v>
      </c>
    </row>
    <row r="30" spans="1:64" s="1166" customFormat="1" ht="11.1" customHeight="1" x14ac:dyDescent="0.25">
      <c r="A30" s="1333"/>
      <c r="B30" s="177" t="s">
        <v>61</v>
      </c>
      <c r="C30" s="1080">
        <f>'INTEGRALE verrouillée'!C28</f>
        <v>2</v>
      </c>
      <c r="D30" s="938">
        <f>'INTEGRALE verrouillée'!D28</f>
        <v>2.0833333333333332E-2</v>
      </c>
      <c r="E30" s="1089">
        <f>COUNTIF('INTEGRALE verrouillée'!AA28:AC28,"&gt;0")</f>
        <v>2</v>
      </c>
      <c r="F30" s="1090">
        <f t="shared" si="0"/>
        <v>0.66666666666666663</v>
      </c>
      <c r="G30" s="1091">
        <f>IF(E30&gt;0,AVERAGE('INTEGRALE verrouillée'!AA28:AC28),"-")</f>
        <v>9</v>
      </c>
      <c r="H30" s="1104">
        <v>14</v>
      </c>
      <c r="I30" s="1098">
        <f>COUNTIF('INTEGRALE verrouillée'!AD28:AK28,"&gt;0")</f>
        <v>0</v>
      </c>
      <c r="J30" s="1099" t="str">
        <f t="shared" si="1"/>
        <v>-</v>
      </c>
      <c r="K30" s="1237" t="str">
        <f>IF(I30&gt;0,COUNTIF('INTEGRALE verrouillée'!AD28:AK28,"=2")+COUNTIF('INTEGRALE verrouillée'!AD28:AK28,"=3"),"-")</f>
        <v>-</v>
      </c>
      <c r="L30" s="1098" t="str">
        <f>IF(I30&gt;0,COUNTIF('INTEGRALE verrouillée'!AD28:AK28,"=1"),"-")</f>
        <v>-</v>
      </c>
      <c r="M30" s="1238" t="str">
        <f>IF(I30&gt;0,AVERAGE('INTEGRALE verrouillée'!AD28:AK28),"-")</f>
        <v>-</v>
      </c>
      <c r="N30" s="1107" t="s">
        <v>0</v>
      </c>
      <c r="O30" s="1114">
        <f>COUNTIF('INTEGRALE verrouillée'!AL28:AS28,"&gt;0")</f>
        <v>0</v>
      </c>
      <c r="P30" s="1115" t="str">
        <f t="shared" si="2"/>
        <v>-</v>
      </c>
      <c r="Q30" s="1242" t="str">
        <f>IF(O30&gt;0,COUNTIF('INTEGRALE verrouillée'!AL28:AS28,"=2")+COUNTIF('INTEGRALE verrouillée'!AL28:AS28,"=3"),"-")</f>
        <v>-</v>
      </c>
      <c r="R30" s="1114" t="str">
        <f>IF(O30&gt;0,COUNTIF('INTEGRALE verrouillée'!AL28:AS28,"=1"),"-")</f>
        <v>-</v>
      </c>
      <c r="S30" s="1250" t="str">
        <f>IF(O30&gt;0,AVERAGE('INTEGRALE verrouillée'!AL28:AS28),"-")</f>
        <v>-</v>
      </c>
      <c r="T30" s="1214" t="s">
        <v>0</v>
      </c>
      <c r="U30" s="1124">
        <f>COUNTIF('INTEGRALE verrouillée'!AT28:BC28,"&gt;0")</f>
        <v>0</v>
      </c>
      <c r="V30" s="1125" t="str">
        <f t="shared" si="3"/>
        <v>-</v>
      </c>
      <c r="W30" s="1249" t="str">
        <f>IF(U30&gt;0,COUNTIF('INTEGRALE verrouillée'!AT28:BC28,"=2")+COUNTIF('INTEGRALE verrouillée'!AT28:BC28,"=3"),"-")</f>
        <v>-</v>
      </c>
      <c r="X30" s="1124" t="str">
        <f>IF(U30&gt;0,COUNTIF('INTEGRALE verrouillée'!AT28:BC28,"=1"),"-")</f>
        <v>-</v>
      </c>
      <c r="Y30" s="1251" t="str">
        <f>IF(U30&gt;0,AVERAGE('INTEGRALE verrouillée'!AT28:BC28),"-")</f>
        <v>-</v>
      </c>
      <c r="Z30" s="1220" t="s">
        <v>0</v>
      </c>
      <c r="AA30" s="1134">
        <f>COUNTIF('INTEGRALE verrouillée'!BD28:BN28,"&gt;0")</f>
        <v>0</v>
      </c>
      <c r="AB30" s="1135" t="str">
        <f t="shared" si="4"/>
        <v>-</v>
      </c>
      <c r="AC30" s="1259" t="str">
        <f>IF(AA30&gt;0,COUNTIF('INTEGRALE verrouillée'!BD28:BN28,"=2")+COUNTIF('INTEGRALE verrouillée'!BD28:BN28,"=3"),"-")</f>
        <v>-</v>
      </c>
      <c r="AD30" s="1134" t="str">
        <f>IF(AA30&gt;0,COUNTIF('INTEGRALE verrouillée'!BD28:BN28,"=1"),"-")</f>
        <v>-</v>
      </c>
      <c r="AE30" s="1252" t="str">
        <f>IF(AA30&gt;0,AVERAGE('INTEGRALE verrouillée'!BD28:BN28),"-")</f>
        <v>-</v>
      </c>
      <c r="AF30" s="1221" t="s">
        <v>0</v>
      </c>
      <c r="AG30" s="1144">
        <f>COUNTIF('INTEGRALE verrouillée'!BO28:BX28,"&gt;0")</f>
        <v>0</v>
      </c>
      <c r="AH30" s="1145" t="str">
        <f t="shared" si="5"/>
        <v>-</v>
      </c>
      <c r="AI30" s="1262" t="str">
        <f>IF(AG30&gt;0,COUNTIF('INTEGRALE verrouillée'!BO28:BX28,"=2")+COUNTIF('INTEGRALE verrouillée'!BO28:BX28,"=3"),"-")</f>
        <v>-</v>
      </c>
      <c r="AJ30" s="1144" t="str">
        <f>IF(AG30&gt;0,COUNTIF('INTEGRALE verrouillée'!BO28:BX28,"=1"),"-")</f>
        <v>-</v>
      </c>
      <c r="AK30" s="1253" t="str">
        <f>IF(AG30&gt;0,AVERAGE('INTEGRALE verrouillée'!BO28:BX28),"-")</f>
        <v>-</v>
      </c>
      <c r="AL30" s="1223" t="s">
        <v>0</v>
      </c>
      <c r="AM30" s="1154">
        <f>COUNTIF('INTEGRALE verrouillée'!BY28:CK28,"&gt;0")</f>
        <v>0</v>
      </c>
      <c r="AN30" s="1155" t="str">
        <f t="shared" si="6"/>
        <v>-</v>
      </c>
      <c r="AO30" s="1265" t="str">
        <f>IF(AM30&gt;0,COUNTIF('INTEGRALE verrouillée'!BY28:CK28,"=2")+COUNTIF('INTEGRALE verrouillée'!BY28:CK28,"=3"),"-")</f>
        <v>-</v>
      </c>
      <c r="AP30" s="1154" t="str">
        <f>IF(AM30&gt;0,COUNTIF('INTEGRALE verrouillée'!BY28:CK28,"=1"),"-")</f>
        <v>-</v>
      </c>
      <c r="AQ30" s="1254" t="str">
        <f>IF(AM30&gt;0,AVERAGE('INTEGRALE verrouillée'!BY28:CK28),"-")</f>
        <v>-</v>
      </c>
      <c r="AR30" s="1225" t="s">
        <v>0</v>
      </c>
      <c r="AS30" s="1089">
        <f>COUNTIF('INTEGRALE verrouillée'!CL28:CW28,"&gt;0")</f>
        <v>0</v>
      </c>
      <c r="AT30" s="1090" t="str">
        <f t="shared" si="7"/>
        <v>-</v>
      </c>
      <c r="AU30" s="1268" t="str">
        <f>IF(AS30&gt;0,COUNTIF('INTEGRALE verrouillée'!CL28:CW28,"=2")+COUNTIF('INTEGRALE verrouillée'!CL28:CW28,"=3"),"-")</f>
        <v>-</v>
      </c>
      <c r="AV30" s="1089" t="str">
        <f>IF(AS30&gt;0,COUNTIF('INTEGRALE verrouillée'!CL28:CW28,"=1"),"-")</f>
        <v>-</v>
      </c>
      <c r="AW30" s="1255" t="str">
        <f>IF(AS30&gt;0,AVERAGE('INTEGRALE verrouillée'!CL28:CW28),"-")</f>
        <v>-</v>
      </c>
      <c r="AX30" s="1104" t="s">
        <v>0</v>
      </c>
      <c r="AY30" s="1098">
        <f>COUNTIF('INTEGRALE verrouillée'!CX28:DJ28,"&gt;0")</f>
        <v>0</v>
      </c>
      <c r="AZ30" s="1099" t="str">
        <f t="shared" si="8"/>
        <v>-</v>
      </c>
      <c r="BA30" s="1237" t="str">
        <f>IF(AY30&gt;0,COUNTIF('INTEGRALE verrouillée'!CX28:DJ28,"=2")+COUNTIF('INTEGRALE verrouillée'!CX28:DJ28,"=3"),"-")</f>
        <v>-</v>
      </c>
      <c r="BB30" s="1098" t="str">
        <f>IF(AY30&gt;0,COUNTIF('INTEGRALE verrouillée'!CX28:DJ28,"=1"),"-")</f>
        <v>-</v>
      </c>
      <c r="BC30" s="1238" t="str">
        <f>IF(AY30&gt;0,AVERAGE('INTEGRALE verrouillée'!CX28:DJ28),"-")</f>
        <v>-</v>
      </c>
      <c r="BD30" s="1107" t="s">
        <v>0</v>
      </c>
      <c r="BE30" s="1114">
        <f>COUNTIF('INTEGRALE verrouillée'!DK28:DS28,"&gt;0")</f>
        <v>0</v>
      </c>
      <c r="BF30" s="1115" t="str">
        <f t="shared" si="9"/>
        <v>-</v>
      </c>
      <c r="BG30" s="1242" t="str">
        <f>IF(BE30&gt;0,COUNTIF('INTEGRALE verrouillée'!DK28:DS28,"=2")+COUNTIF('INTEGRALE verrouillée'!DK28:DS28,"=3"),"-")</f>
        <v>-</v>
      </c>
      <c r="BH30" s="1114" t="str">
        <f>IF(BE30&gt;0,COUNTIF('INTEGRALE verrouillée'!DK28:DS28,"=1"),"-")</f>
        <v>-</v>
      </c>
      <c r="BI30" s="1250" t="str">
        <f>IF(BE30&gt;0,AVERAGE('INTEGRALE verrouillée'!DK28:DS28),"-")</f>
        <v>-</v>
      </c>
      <c r="BJ30" s="1215" t="s">
        <v>0</v>
      </c>
      <c r="BK30" s="1339"/>
      <c r="BL30" s="1442"/>
    </row>
    <row r="31" spans="1:64" s="1166" customFormat="1" ht="11.1" customHeight="1" x14ac:dyDescent="0.25">
      <c r="A31" s="1334"/>
      <c r="B31" s="178" t="s">
        <v>152</v>
      </c>
      <c r="C31" s="1080">
        <f>'INTEGRALE verrouillée'!C29</f>
        <v>21</v>
      </c>
      <c r="D31" s="938">
        <f>'INTEGRALE verrouillée'!D29</f>
        <v>0.21875</v>
      </c>
      <c r="E31" s="1089">
        <f>COUNTIF('INTEGRALE verrouillée'!AA29:AC29,"&gt;0")</f>
        <v>2</v>
      </c>
      <c r="F31" s="1090">
        <f t="shared" si="0"/>
        <v>0.66666666666666663</v>
      </c>
      <c r="G31" s="1091">
        <f>IF(E31&gt;0,AVERAGE('INTEGRALE verrouillée'!AA29:AC29),"-")</f>
        <v>3</v>
      </c>
      <c r="H31" s="1104">
        <v>4</v>
      </c>
      <c r="I31" s="1098">
        <f>COUNTIF('INTEGRALE verrouillée'!AD29:AK29,"&gt;0")</f>
        <v>5</v>
      </c>
      <c r="J31" s="1099">
        <f t="shared" si="1"/>
        <v>0.625</v>
      </c>
      <c r="K31" s="1237">
        <f>IF(I31&gt;0,COUNTIF('INTEGRALE verrouillée'!AD29:AK29,"=2")+COUNTIF('INTEGRALE verrouillée'!AD29:AK29,"=3"),"-")</f>
        <v>1</v>
      </c>
      <c r="L31" s="1098">
        <f>IF(I31&gt;0,COUNTIF('INTEGRALE verrouillée'!AD29:AK29,"=1"),"-")</f>
        <v>0</v>
      </c>
      <c r="M31" s="1238">
        <f>IF(I31&gt;0,AVERAGE('INTEGRALE verrouillée'!AD29:AK29),"-")</f>
        <v>9.1999999999999993</v>
      </c>
      <c r="N31" s="1107">
        <v>14</v>
      </c>
      <c r="O31" s="1114">
        <f>COUNTIF('INTEGRALE verrouillée'!AL29:AS29,"&gt;0")</f>
        <v>1</v>
      </c>
      <c r="P31" s="1115">
        <f t="shared" si="2"/>
        <v>0.125</v>
      </c>
      <c r="Q31" s="1242">
        <f>IF(O31&gt;0,COUNTIF('INTEGRALE verrouillée'!AL29:AS29,"=2")+COUNTIF('INTEGRALE verrouillée'!AL29:AS29,"=3"),"-")</f>
        <v>0</v>
      </c>
      <c r="R31" s="1114">
        <f>IF(O31&gt;0,COUNTIF('INTEGRALE verrouillée'!AL29:AS29,"=1"),"-")</f>
        <v>0</v>
      </c>
      <c r="S31" s="1250">
        <f>IF(O31&gt;0,AVERAGE('INTEGRALE verrouillée'!AL29:AS29),"-")</f>
        <v>4</v>
      </c>
      <c r="T31" s="1218" t="s">
        <v>367</v>
      </c>
      <c r="U31" s="1124">
        <f>COUNTIF('INTEGRALE verrouillée'!AT29:BC29,"&gt;0")</f>
        <v>1</v>
      </c>
      <c r="V31" s="1125">
        <f t="shared" si="3"/>
        <v>0.1</v>
      </c>
      <c r="W31" s="1249">
        <f>IF(U31&gt;0,COUNTIF('INTEGRALE verrouillée'!AT29:BC29,"=2")+COUNTIF('INTEGRALE verrouillée'!AT29:BC29,"=3"),"-")</f>
        <v>0</v>
      </c>
      <c r="X31" s="1124">
        <f>IF(U31&gt;0,COUNTIF('INTEGRALE verrouillée'!AT29:BC29,"=1"),"-")</f>
        <v>1</v>
      </c>
      <c r="Y31" s="1251">
        <f>IF(U31&gt;0,AVERAGE('INTEGRALE verrouillée'!AT29:BC29),"-")</f>
        <v>1</v>
      </c>
      <c r="Z31" s="1219" t="s">
        <v>367</v>
      </c>
      <c r="AA31" s="1134">
        <f>COUNTIF('INTEGRALE verrouillée'!BD29:BN29,"&gt;0")</f>
        <v>4</v>
      </c>
      <c r="AB31" s="1135">
        <f t="shared" si="4"/>
        <v>0.36363636363636365</v>
      </c>
      <c r="AC31" s="1259">
        <f>IF(AA31&gt;0,COUNTIF('INTEGRALE verrouillée'!BD29:BN29,"=2")+COUNTIF('INTEGRALE verrouillée'!BD29:BN29,"=3"),"-")</f>
        <v>0</v>
      </c>
      <c r="AD31" s="1134">
        <f>IF(AA31&gt;0,COUNTIF('INTEGRALE verrouillée'!BD29:BN29,"=1"),"-")</f>
        <v>1</v>
      </c>
      <c r="AE31" s="1252">
        <f>IF(AA31&gt;0,AVERAGE('INTEGRALE verrouillée'!BD29:BN29),"-")</f>
        <v>6</v>
      </c>
      <c r="AF31" s="1221">
        <v>11</v>
      </c>
      <c r="AG31" s="1144">
        <f>COUNTIF('INTEGRALE verrouillée'!BO29:BX29,"&gt;0")</f>
        <v>5</v>
      </c>
      <c r="AH31" s="1145">
        <f t="shared" si="5"/>
        <v>0.5</v>
      </c>
      <c r="AI31" s="1262">
        <f>IF(AG31&gt;0,COUNTIF('INTEGRALE verrouillée'!BO29:BX29,"=2")+COUNTIF('INTEGRALE verrouillée'!BO29:BX29,"=3"),"-")</f>
        <v>0</v>
      </c>
      <c r="AJ31" s="1144">
        <f>IF(AG31&gt;0,COUNTIF('INTEGRALE verrouillée'!BO29:BX29,"=1"),"-")</f>
        <v>2</v>
      </c>
      <c r="AK31" s="1253">
        <f>IF(AG31&gt;0,AVERAGE('INTEGRALE verrouillée'!BO29:BX29),"-")</f>
        <v>5.8</v>
      </c>
      <c r="AL31" s="1223">
        <v>6</v>
      </c>
      <c r="AM31" s="1154">
        <f>COUNTIF('INTEGRALE verrouillée'!BY29:CK29,"&gt;0")</f>
        <v>2</v>
      </c>
      <c r="AN31" s="1155">
        <f t="shared" si="6"/>
        <v>0.15384615384615385</v>
      </c>
      <c r="AO31" s="1265">
        <f>IF(AM31&gt;0,COUNTIF('INTEGRALE verrouillée'!BY29:CK29,"=2")+COUNTIF('INTEGRALE verrouillée'!BY29:CK29,"=3"),"-")</f>
        <v>0</v>
      </c>
      <c r="AP31" s="1154">
        <f>IF(AM31&gt;0,COUNTIF('INTEGRALE verrouillée'!BY29:CK29,"=1"),"-")</f>
        <v>0</v>
      </c>
      <c r="AQ31" s="1254">
        <f>IF(AM31&gt;0,AVERAGE('INTEGRALE verrouillée'!BY29:CK29),"-")</f>
        <v>8.5</v>
      </c>
      <c r="AR31" s="1226" t="s">
        <v>367</v>
      </c>
      <c r="AS31" s="1089">
        <f>COUNTIF('INTEGRALE verrouillée'!CL29:CW29,"&gt;0")</f>
        <v>1</v>
      </c>
      <c r="AT31" s="1090">
        <f t="shared" si="7"/>
        <v>8.3333333333333329E-2</v>
      </c>
      <c r="AU31" s="1268">
        <f>IF(AS31&gt;0,COUNTIF('INTEGRALE verrouillée'!CL29:CW29,"=2")+COUNTIF('INTEGRALE verrouillée'!CL29:CW29,"=3"),"-")</f>
        <v>0</v>
      </c>
      <c r="AV31" s="1089">
        <f>IF(AS31&gt;0,COUNTIF('INTEGRALE verrouillée'!CL29:CW29,"=1"),"-")</f>
        <v>0</v>
      </c>
      <c r="AW31" s="1255">
        <f>IF(AS31&gt;0,AVERAGE('INTEGRALE verrouillée'!CL29:CW29),"-")</f>
        <v>9</v>
      </c>
      <c r="AX31" s="1230" t="s">
        <v>367</v>
      </c>
      <c r="AY31" s="1098">
        <f>COUNTIF('INTEGRALE verrouillée'!CX29:DJ29,"&gt;0")</f>
        <v>0</v>
      </c>
      <c r="AZ31" s="1099" t="str">
        <f t="shared" si="8"/>
        <v>-</v>
      </c>
      <c r="BA31" s="1237" t="str">
        <f>IF(AY31&gt;0,COUNTIF('INTEGRALE verrouillée'!CX29:DJ29,"=2")+COUNTIF('INTEGRALE verrouillée'!CX29:DJ29,"=3"),"-")</f>
        <v>-</v>
      </c>
      <c r="BB31" s="1098" t="str">
        <f>IF(AY31&gt;0,COUNTIF('INTEGRALE verrouillée'!CX29:DJ29,"=1"),"-")</f>
        <v>-</v>
      </c>
      <c r="BC31" s="1238" t="str">
        <f>IF(AY31&gt;0,AVERAGE('INTEGRALE verrouillée'!CX29:DJ29),"-")</f>
        <v>-</v>
      </c>
      <c r="BD31" s="1107" t="s">
        <v>0</v>
      </c>
      <c r="BE31" s="1114">
        <f>COUNTIF('INTEGRALE verrouillée'!DK29:DS29,"&gt;0")</f>
        <v>0</v>
      </c>
      <c r="BF31" s="1115" t="str">
        <f t="shared" si="9"/>
        <v>-</v>
      </c>
      <c r="BG31" s="1242" t="str">
        <f>IF(BE31&gt;0,COUNTIF('INTEGRALE verrouillée'!DK29:DS29,"=2")+COUNTIF('INTEGRALE verrouillée'!DK29:DS29,"=3"),"-")</f>
        <v>-</v>
      </c>
      <c r="BH31" s="1114" t="str">
        <f>IF(BE31&gt;0,COUNTIF('INTEGRALE verrouillée'!DK29:DS29,"=1"),"-")</f>
        <v>-</v>
      </c>
      <c r="BI31" s="1250" t="str">
        <f>IF(BE31&gt;0,AVERAGE('INTEGRALE verrouillée'!DK29:DS29),"-")</f>
        <v>-</v>
      </c>
      <c r="BJ31" s="1215" t="s">
        <v>0</v>
      </c>
      <c r="BK31" s="1339"/>
      <c r="BL31" s="1442" t="s">
        <v>121</v>
      </c>
    </row>
    <row r="32" spans="1:64" s="1166" customFormat="1" ht="11.1" customHeight="1" x14ac:dyDescent="0.25">
      <c r="A32" s="1333"/>
      <c r="B32" s="182" t="s">
        <v>223</v>
      </c>
      <c r="C32" s="1080">
        <f>'INTEGRALE verrouillée'!C30</f>
        <v>8</v>
      </c>
      <c r="D32" s="938">
        <f>'INTEGRALE verrouillée'!D30</f>
        <v>8.3333333333333329E-2</v>
      </c>
      <c r="E32" s="1089">
        <f>COUNTIF('INTEGRALE verrouillée'!AA30:AC30,"&gt;0")</f>
        <v>3</v>
      </c>
      <c r="F32" s="1090">
        <f t="shared" si="0"/>
        <v>1</v>
      </c>
      <c r="G32" s="1091">
        <f>IF(E32&gt;0,AVERAGE('INTEGRALE verrouillée'!AA30:AC30),"-")</f>
        <v>8</v>
      </c>
      <c r="H32" s="1104">
        <v>13</v>
      </c>
      <c r="I32" s="1098">
        <f>COUNTIF('INTEGRALE verrouillée'!AD30:AK30,"&gt;0")</f>
        <v>5</v>
      </c>
      <c r="J32" s="1099">
        <f t="shared" si="1"/>
        <v>0.625</v>
      </c>
      <c r="K32" s="1237">
        <f>IF(I32&gt;0,COUNTIF('INTEGRALE verrouillée'!AD30:AK30,"=2")+COUNTIF('INTEGRALE verrouillée'!AD30:AK30,"=3"),"-")</f>
        <v>1</v>
      </c>
      <c r="L32" s="1098">
        <f>IF(I32&gt;0,COUNTIF('INTEGRALE verrouillée'!AD30:AK30,"=1"),"-")</f>
        <v>1</v>
      </c>
      <c r="M32" s="1238">
        <f>IF(I32&gt;0,AVERAGE('INTEGRALE verrouillée'!AD30:AK30),"-")</f>
        <v>4.5999999999999996</v>
      </c>
      <c r="N32" s="1107">
        <v>4</v>
      </c>
      <c r="O32" s="1114">
        <f>COUNTIF('INTEGRALE verrouillée'!AL30:AS30,"&gt;0")</f>
        <v>0</v>
      </c>
      <c r="P32" s="1115" t="str">
        <f t="shared" si="2"/>
        <v>-</v>
      </c>
      <c r="Q32" s="1242" t="str">
        <f>IF(O32&gt;0,COUNTIF('INTEGRALE verrouillée'!AL30:AS30,"=2")+COUNTIF('INTEGRALE verrouillée'!AL30:AS30,"=3"),"-")</f>
        <v>-</v>
      </c>
      <c r="R32" s="1114" t="str">
        <f>IF(O32&gt;0,COUNTIF('INTEGRALE verrouillée'!AL30:AS30,"=1"),"-")</f>
        <v>-</v>
      </c>
      <c r="S32" s="1250" t="str">
        <f>IF(O32&gt;0,AVERAGE('INTEGRALE verrouillée'!AL30:AS30),"-")</f>
        <v>-</v>
      </c>
      <c r="T32" s="1214" t="s">
        <v>0</v>
      </c>
      <c r="U32" s="1124">
        <f>COUNTIF('INTEGRALE verrouillée'!AT30:BC30,"&gt;0")</f>
        <v>0</v>
      </c>
      <c r="V32" s="1125" t="str">
        <f t="shared" si="3"/>
        <v>-</v>
      </c>
      <c r="W32" s="1249" t="str">
        <f>IF(U32&gt;0,COUNTIF('INTEGRALE verrouillée'!AT30:BC30,"=2")+COUNTIF('INTEGRALE verrouillée'!AT30:BC30,"=3"),"-")</f>
        <v>-</v>
      </c>
      <c r="X32" s="1124" t="str">
        <f>IF(U32&gt;0,COUNTIF('INTEGRALE verrouillée'!AT30:BC30,"=1"),"-")</f>
        <v>-</v>
      </c>
      <c r="Y32" s="1251" t="str">
        <f>IF(U32&gt;0,AVERAGE('INTEGRALE verrouillée'!AT30:BC30),"-")</f>
        <v>-</v>
      </c>
      <c r="Z32" s="1220" t="s">
        <v>0</v>
      </c>
      <c r="AA32" s="1134">
        <f>COUNTIF('INTEGRALE verrouillée'!BD30:BN30,"&gt;0")</f>
        <v>0</v>
      </c>
      <c r="AB32" s="1135" t="str">
        <f t="shared" si="4"/>
        <v>-</v>
      </c>
      <c r="AC32" s="1259" t="str">
        <f>IF(AA32&gt;0,COUNTIF('INTEGRALE verrouillée'!BD30:BN30,"=2")+COUNTIF('INTEGRALE verrouillée'!BD30:BN30,"=3"),"-")</f>
        <v>-</v>
      </c>
      <c r="AD32" s="1134" t="str">
        <f>IF(AA32&gt;0,COUNTIF('INTEGRALE verrouillée'!BD30:BN30,"=1"),"-")</f>
        <v>-</v>
      </c>
      <c r="AE32" s="1252" t="str">
        <f>IF(AA32&gt;0,AVERAGE('INTEGRALE verrouillée'!BD30:BN30),"-")</f>
        <v>-</v>
      </c>
      <c r="AF32" s="1221" t="s">
        <v>0</v>
      </c>
      <c r="AG32" s="1144">
        <f>COUNTIF('INTEGRALE verrouillée'!BO30:BX30,"&gt;0")</f>
        <v>0</v>
      </c>
      <c r="AH32" s="1145" t="str">
        <f t="shared" si="5"/>
        <v>-</v>
      </c>
      <c r="AI32" s="1262" t="str">
        <f>IF(AG32&gt;0,COUNTIF('INTEGRALE verrouillée'!BO30:BX30,"=2")+COUNTIF('INTEGRALE verrouillée'!BO30:BX30,"=3"),"-")</f>
        <v>-</v>
      </c>
      <c r="AJ32" s="1144" t="str">
        <f>IF(AG32&gt;0,COUNTIF('INTEGRALE verrouillée'!BO30:BX30,"=1"),"-")</f>
        <v>-</v>
      </c>
      <c r="AK32" s="1253" t="str">
        <f>IF(AG32&gt;0,AVERAGE('INTEGRALE verrouillée'!BO30:BX30),"-")</f>
        <v>-</v>
      </c>
      <c r="AL32" s="1223" t="s">
        <v>0</v>
      </c>
      <c r="AM32" s="1154">
        <f>COUNTIF('INTEGRALE verrouillée'!BY30:CK30,"&gt;0")</f>
        <v>0</v>
      </c>
      <c r="AN32" s="1155" t="str">
        <f t="shared" si="6"/>
        <v>-</v>
      </c>
      <c r="AO32" s="1265" t="str">
        <f>IF(AM32&gt;0,COUNTIF('INTEGRALE verrouillée'!BY30:CK30,"=2")+COUNTIF('INTEGRALE verrouillée'!BY30:CK30,"=3"),"-")</f>
        <v>-</v>
      </c>
      <c r="AP32" s="1154" t="str">
        <f>IF(AM32&gt;0,COUNTIF('INTEGRALE verrouillée'!BY30:CK30,"=1"),"-")</f>
        <v>-</v>
      </c>
      <c r="AQ32" s="1254" t="str">
        <f>IF(AM32&gt;0,AVERAGE('INTEGRALE verrouillée'!BY30:CK30),"-")</f>
        <v>-</v>
      </c>
      <c r="AR32" s="1225" t="s">
        <v>0</v>
      </c>
      <c r="AS32" s="1089">
        <f>COUNTIF('INTEGRALE verrouillée'!CL30:CW30,"&gt;0")</f>
        <v>0</v>
      </c>
      <c r="AT32" s="1090" t="str">
        <f t="shared" si="7"/>
        <v>-</v>
      </c>
      <c r="AU32" s="1268" t="str">
        <f>IF(AS32&gt;0,COUNTIF('INTEGRALE verrouillée'!CL30:CW30,"=2")+COUNTIF('INTEGRALE verrouillée'!CL30:CW30,"=3"),"-")</f>
        <v>-</v>
      </c>
      <c r="AV32" s="1089" t="str">
        <f>IF(AS32&gt;0,COUNTIF('INTEGRALE verrouillée'!CL30:CW30,"=1"),"-")</f>
        <v>-</v>
      </c>
      <c r="AW32" s="1255" t="str">
        <f>IF(AS32&gt;0,AVERAGE('INTEGRALE verrouillée'!CL30:CW30),"-")</f>
        <v>-</v>
      </c>
      <c r="AX32" s="1104" t="s">
        <v>0</v>
      </c>
      <c r="AY32" s="1098">
        <f>COUNTIF('INTEGRALE verrouillée'!CX30:DJ30,"&gt;0")</f>
        <v>0</v>
      </c>
      <c r="AZ32" s="1099" t="str">
        <f t="shared" si="8"/>
        <v>-</v>
      </c>
      <c r="BA32" s="1237" t="str">
        <f>IF(AY32&gt;0,COUNTIF('INTEGRALE verrouillée'!CX30:DJ30,"=2")+COUNTIF('INTEGRALE verrouillée'!CX30:DJ30,"=3"),"-")</f>
        <v>-</v>
      </c>
      <c r="BB32" s="1098" t="str">
        <f>IF(AY32&gt;0,COUNTIF('INTEGRALE verrouillée'!CX30:DJ30,"=1"),"-")</f>
        <v>-</v>
      </c>
      <c r="BC32" s="1238" t="str">
        <f>IF(AY32&gt;0,AVERAGE('INTEGRALE verrouillée'!CX30:DJ30),"-")</f>
        <v>-</v>
      </c>
      <c r="BD32" s="1107" t="s">
        <v>0</v>
      </c>
      <c r="BE32" s="1114">
        <f>COUNTIF('INTEGRALE verrouillée'!DK30:DS30,"&gt;0")</f>
        <v>0</v>
      </c>
      <c r="BF32" s="1115" t="str">
        <f t="shared" si="9"/>
        <v>-</v>
      </c>
      <c r="BG32" s="1242" t="str">
        <f>IF(BE32&gt;0,COUNTIF('INTEGRALE verrouillée'!DK30:DS30,"=2")+COUNTIF('INTEGRALE verrouillée'!DK30:DS30,"=3"),"-")</f>
        <v>-</v>
      </c>
      <c r="BH32" s="1114" t="str">
        <f>IF(BE32&gt;0,COUNTIF('INTEGRALE verrouillée'!DK30:DS30,"=1"),"-")</f>
        <v>-</v>
      </c>
      <c r="BI32" s="1250" t="str">
        <f>IF(BE32&gt;0,AVERAGE('INTEGRALE verrouillée'!DK30:DS30),"-")</f>
        <v>-</v>
      </c>
      <c r="BJ32" s="1215" t="s">
        <v>0</v>
      </c>
      <c r="BK32" s="1339"/>
      <c r="BL32" s="1442"/>
    </row>
    <row r="33" spans="1:64" s="1166" customFormat="1" ht="11.1" customHeight="1" x14ac:dyDescent="0.25">
      <c r="A33" s="1333"/>
      <c r="B33" s="180" t="s">
        <v>162</v>
      </c>
      <c r="C33" s="1080">
        <f>'INTEGRALE verrouillée'!C31</f>
        <v>9</v>
      </c>
      <c r="D33" s="938">
        <f>'INTEGRALE verrouillée'!D31</f>
        <v>9.375E-2</v>
      </c>
      <c r="E33" s="1089">
        <f>COUNTIF('INTEGRALE verrouillée'!AA31:AC31,"&gt;0")</f>
        <v>0</v>
      </c>
      <c r="F33" s="1090" t="str">
        <f t="shared" si="0"/>
        <v>-</v>
      </c>
      <c r="G33" s="1091" t="str">
        <f>IF(E33&gt;0,AVERAGE('INTEGRALE verrouillée'!AA31:AC31),"-")</f>
        <v>-</v>
      </c>
      <c r="H33" s="1104" t="s">
        <v>0</v>
      </c>
      <c r="I33" s="1098">
        <f>COUNTIF('INTEGRALE verrouillée'!AD31:AK31,"&gt;0")</f>
        <v>1</v>
      </c>
      <c r="J33" s="1099">
        <f t="shared" si="1"/>
        <v>0.125</v>
      </c>
      <c r="K33" s="1237">
        <f>IF(I33&gt;0,COUNTIF('INTEGRALE verrouillée'!AD31:AK31,"=2")+COUNTIF('INTEGRALE verrouillée'!AD31:AK31,"=3"),"-")</f>
        <v>1</v>
      </c>
      <c r="L33" s="1098">
        <f>IF(I33&gt;0,COUNTIF('INTEGRALE verrouillée'!AD31:AK31,"=1"),"-")</f>
        <v>0</v>
      </c>
      <c r="M33" s="1238">
        <f>IF(I33&gt;0,AVERAGE('INTEGRALE verrouillée'!AD31:AK31),"-")</f>
        <v>2</v>
      </c>
      <c r="N33" s="1217" t="s">
        <v>367</v>
      </c>
      <c r="O33" s="1114">
        <f>COUNTIF('INTEGRALE verrouillée'!AL31:AS31,"&gt;0")</f>
        <v>3</v>
      </c>
      <c r="P33" s="1115">
        <f t="shared" si="2"/>
        <v>0.375</v>
      </c>
      <c r="Q33" s="1242">
        <f>IF(O33&gt;0,COUNTIF('INTEGRALE verrouillée'!AL31:AS31,"=2")+COUNTIF('INTEGRALE verrouillée'!AL31:AS31,"=3"),"-")</f>
        <v>1</v>
      </c>
      <c r="R33" s="1114">
        <f>IF(O33&gt;0,COUNTIF('INTEGRALE verrouillée'!AL31:AS31,"=1"),"-")</f>
        <v>1</v>
      </c>
      <c r="S33" s="1250">
        <f>IF(O33&gt;0,AVERAGE('INTEGRALE verrouillée'!AL31:AS31),"-")</f>
        <v>2.3333333333333335</v>
      </c>
      <c r="T33" s="1214">
        <v>2</v>
      </c>
      <c r="U33" s="1124">
        <f>COUNTIF('INTEGRALE verrouillée'!AT31:BC31,"&gt;0")</f>
        <v>4</v>
      </c>
      <c r="V33" s="1125">
        <f t="shared" si="3"/>
        <v>0.4</v>
      </c>
      <c r="W33" s="1249">
        <f>IF(U33&gt;0,COUNTIF('INTEGRALE verrouillée'!AT31:BC31,"=2")+COUNTIF('INTEGRALE verrouillée'!AT31:BC31,"=3"),"-")</f>
        <v>2</v>
      </c>
      <c r="X33" s="1124">
        <f>IF(U33&gt;0,COUNTIF('INTEGRALE verrouillée'!AT31:BC31,"=1"),"-")</f>
        <v>0</v>
      </c>
      <c r="Y33" s="1251">
        <f>IF(U33&gt;0,AVERAGE('INTEGRALE verrouillée'!AT31:BC31),"-")</f>
        <v>7.25</v>
      </c>
      <c r="Z33" s="1220">
        <v>12</v>
      </c>
      <c r="AA33" s="1134">
        <f>COUNTIF('INTEGRALE verrouillée'!BD31:BN31,"&gt;0")</f>
        <v>1</v>
      </c>
      <c r="AB33" s="1135">
        <f t="shared" si="4"/>
        <v>9.0909090909090912E-2</v>
      </c>
      <c r="AC33" s="1259">
        <f>IF(AA33&gt;0,COUNTIF('INTEGRALE verrouillée'!BD31:BN31,"=2")+COUNTIF('INTEGRALE verrouillée'!BD31:BN31,"=3"),"-")</f>
        <v>0</v>
      </c>
      <c r="AD33" s="1134">
        <f>IF(AA33&gt;0,COUNTIF('INTEGRALE verrouillée'!BD31:BN31,"=1"),"-")</f>
        <v>0</v>
      </c>
      <c r="AE33" s="1252">
        <f>IF(AA33&gt;0,AVERAGE('INTEGRALE verrouillée'!BD31:BN31),"-")</f>
        <v>6</v>
      </c>
      <c r="AF33" s="1222" t="s">
        <v>367</v>
      </c>
      <c r="AG33" s="1144">
        <f>COUNTIF('INTEGRALE verrouillée'!BO31:BX31,"&gt;0")</f>
        <v>0</v>
      </c>
      <c r="AH33" s="1145" t="str">
        <f t="shared" si="5"/>
        <v>-</v>
      </c>
      <c r="AI33" s="1262" t="str">
        <f>IF(AG33&gt;0,COUNTIF('INTEGRALE verrouillée'!BO31:BX31,"=2")+COUNTIF('INTEGRALE verrouillée'!BO31:BX31,"=3"),"-")</f>
        <v>-</v>
      </c>
      <c r="AJ33" s="1144" t="str">
        <f>IF(AG33&gt;0,COUNTIF('INTEGRALE verrouillée'!BO31:BX31,"=1"),"-")</f>
        <v>-</v>
      </c>
      <c r="AK33" s="1253" t="str">
        <f>IF(AG33&gt;0,AVERAGE('INTEGRALE verrouillée'!BO31:BX31),"-")</f>
        <v>-</v>
      </c>
      <c r="AL33" s="1223" t="s">
        <v>0</v>
      </c>
      <c r="AM33" s="1154">
        <f>COUNTIF('INTEGRALE verrouillée'!BY31:CK31,"&gt;0")</f>
        <v>0</v>
      </c>
      <c r="AN33" s="1155" t="str">
        <f t="shared" si="6"/>
        <v>-</v>
      </c>
      <c r="AO33" s="1265" t="str">
        <f>IF(AM33&gt;0,COUNTIF('INTEGRALE verrouillée'!BY31:CK31,"=2")+COUNTIF('INTEGRALE verrouillée'!BY31:CK31,"=3"),"-")</f>
        <v>-</v>
      </c>
      <c r="AP33" s="1154" t="str">
        <f>IF(AM33&gt;0,COUNTIF('INTEGRALE verrouillée'!BY31:CK31,"=1"),"-")</f>
        <v>-</v>
      </c>
      <c r="AQ33" s="1254" t="str">
        <f>IF(AM33&gt;0,AVERAGE('INTEGRALE verrouillée'!BY31:CK31),"-")</f>
        <v>-</v>
      </c>
      <c r="AR33" s="1225" t="s">
        <v>0</v>
      </c>
      <c r="AS33" s="1089">
        <f>COUNTIF('INTEGRALE verrouillée'!CL31:CW31,"&gt;0")</f>
        <v>0</v>
      </c>
      <c r="AT33" s="1090" t="str">
        <f t="shared" si="7"/>
        <v>-</v>
      </c>
      <c r="AU33" s="1268" t="str">
        <f>IF(AS33&gt;0,COUNTIF('INTEGRALE verrouillée'!CL31:CW31,"=2")+COUNTIF('INTEGRALE verrouillée'!CL31:CW31,"=3"),"-")</f>
        <v>-</v>
      </c>
      <c r="AV33" s="1089" t="str">
        <f>IF(AS33&gt;0,COUNTIF('INTEGRALE verrouillée'!CL31:CW31,"=1"),"-")</f>
        <v>-</v>
      </c>
      <c r="AW33" s="1255" t="str">
        <f>IF(AS33&gt;0,AVERAGE('INTEGRALE verrouillée'!CL31:CW31),"-")</f>
        <v>-</v>
      </c>
      <c r="AX33" s="1104" t="s">
        <v>0</v>
      </c>
      <c r="AY33" s="1098">
        <f>COUNTIF('INTEGRALE verrouillée'!CX31:DJ31,"&gt;0")</f>
        <v>0</v>
      </c>
      <c r="AZ33" s="1099" t="str">
        <f t="shared" si="8"/>
        <v>-</v>
      </c>
      <c r="BA33" s="1237" t="str">
        <f>IF(AY33&gt;0,COUNTIF('INTEGRALE verrouillée'!CX31:DJ31,"=2")+COUNTIF('INTEGRALE verrouillée'!CX31:DJ31,"=3"),"-")</f>
        <v>-</v>
      </c>
      <c r="BB33" s="1098" t="str">
        <f>IF(AY33&gt;0,COUNTIF('INTEGRALE verrouillée'!CX31:DJ31,"=1"),"-")</f>
        <v>-</v>
      </c>
      <c r="BC33" s="1238" t="str">
        <f>IF(AY33&gt;0,AVERAGE('INTEGRALE verrouillée'!CX31:DJ31),"-")</f>
        <v>-</v>
      </c>
      <c r="BD33" s="1107" t="s">
        <v>0</v>
      </c>
      <c r="BE33" s="1114">
        <f>COUNTIF('INTEGRALE verrouillée'!DK31:DS31,"&gt;0")</f>
        <v>0</v>
      </c>
      <c r="BF33" s="1115" t="str">
        <f t="shared" si="9"/>
        <v>-</v>
      </c>
      <c r="BG33" s="1242" t="str">
        <f>IF(BE33&gt;0,COUNTIF('INTEGRALE verrouillée'!DK31:DS31,"=2")+COUNTIF('INTEGRALE verrouillée'!DK31:DS31,"=3"),"-")</f>
        <v>-</v>
      </c>
      <c r="BH33" s="1114" t="str">
        <f>IF(BE33&gt;0,COUNTIF('INTEGRALE verrouillée'!DK31:DS31,"=1"),"-")</f>
        <v>-</v>
      </c>
      <c r="BI33" s="1250" t="str">
        <f>IF(BE33&gt;0,AVERAGE('INTEGRALE verrouillée'!DK31:DS31),"-")</f>
        <v>-</v>
      </c>
      <c r="BJ33" s="1215" t="s">
        <v>0</v>
      </c>
      <c r="BK33" s="1339"/>
      <c r="BL33" s="1442"/>
    </row>
    <row r="34" spans="1:64" s="1166" customFormat="1" ht="11.1" customHeight="1" x14ac:dyDescent="0.25">
      <c r="A34" s="1333"/>
      <c r="B34" s="177" t="s">
        <v>133</v>
      </c>
      <c r="C34" s="1080">
        <f>'INTEGRALE verrouillée'!C32</f>
        <v>1</v>
      </c>
      <c r="D34" s="938">
        <f>'INTEGRALE verrouillée'!D32</f>
        <v>1.0416666666666666E-2</v>
      </c>
      <c r="E34" s="1089">
        <f>COUNTIF('INTEGRALE verrouillée'!AA32:AC32,"&gt;0")</f>
        <v>0</v>
      </c>
      <c r="F34" s="1090" t="str">
        <f t="shared" si="0"/>
        <v>-</v>
      </c>
      <c r="G34" s="1091" t="str">
        <f>IF(E34&gt;0,AVERAGE('INTEGRALE verrouillée'!AA32:AC32),"-")</f>
        <v>-</v>
      </c>
      <c r="H34" s="1104" t="s">
        <v>0</v>
      </c>
      <c r="I34" s="1098">
        <f>COUNTIF('INTEGRALE verrouillée'!AD32:AK32,"&gt;0")</f>
        <v>0</v>
      </c>
      <c r="J34" s="1099" t="str">
        <f t="shared" si="1"/>
        <v>-</v>
      </c>
      <c r="K34" s="1237" t="str">
        <f>IF(I34&gt;0,COUNTIF('INTEGRALE verrouillée'!AD32:AK32,"=2")+COUNTIF('INTEGRALE verrouillée'!AD32:AK32,"=3"),"-")</f>
        <v>-</v>
      </c>
      <c r="L34" s="1098" t="str">
        <f>IF(I34&gt;0,COUNTIF('INTEGRALE verrouillée'!AD32:AK32,"=1"),"-")</f>
        <v>-</v>
      </c>
      <c r="M34" s="1238" t="str">
        <f>IF(I34&gt;0,AVERAGE('INTEGRALE verrouillée'!AD32:AK32),"-")</f>
        <v>-</v>
      </c>
      <c r="N34" s="1107" t="s">
        <v>0</v>
      </c>
      <c r="O34" s="1114">
        <f>COUNTIF('INTEGRALE verrouillée'!AL32:AS32,"&gt;0")</f>
        <v>0</v>
      </c>
      <c r="P34" s="1115" t="str">
        <f t="shared" si="2"/>
        <v>-</v>
      </c>
      <c r="Q34" s="1242" t="str">
        <f>IF(O34&gt;0,COUNTIF('INTEGRALE verrouillée'!AL32:AS32,"=2")+COUNTIF('INTEGRALE verrouillée'!AL32:AS32,"=3"),"-")</f>
        <v>-</v>
      </c>
      <c r="R34" s="1114" t="str">
        <f>IF(O34&gt;0,COUNTIF('INTEGRALE verrouillée'!AL32:AS32,"=1"),"-")</f>
        <v>-</v>
      </c>
      <c r="S34" s="1250" t="str">
        <f>IF(O34&gt;0,AVERAGE('INTEGRALE verrouillée'!AL32:AS32),"-")</f>
        <v>-</v>
      </c>
      <c r="T34" s="1214" t="s">
        <v>0</v>
      </c>
      <c r="U34" s="1124">
        <f>COUNTIF('INTEGRALE verrouillée'!AT32:BC32,"&gt;0")</f>
        <v>0</v>
      </c>
      <c r="V34" s="1125" t="str">
        <f t="shared" si="3"/>
        <v>-</v>
      </c>
      <c r="W34" s="1249" t="str">
        <f>IF(U34&gt;0,COUNTIF('INTEGRALE verrouillée'!AT32:BC32,"=2")+COUNTIF('INTEGRALE verrouillée'!AT32:BC32,"=3"),"-")</f>
        <v>-</v>
      </c>
      <c r="X34" s="1124" t="str">
        <f>IF(U34&gt;0,COUNTIF('INTEGRALE verrouillée'!AT32:BC32,"=1"),"-")</f>
        <v>-</v>
      </c>
      <c r="Y34" s="1251" t="str">
        <f>IF(U34&gt;0,AVERAGE('INTEGRALE verrouillée'!AT32:BC32),"-")</f>
        <v>-</v>
      </c>
      <c r="Z34" s="1220" t="s">
        <v>0</v>
      </c>
      <c r="AA34" s="1134">
        <f>COUNTIF('INTEGRALE verrouillée'!BD32:BN32,"&gt;0")</f>
        <v>0</v>
      </c>
      <c r="AB34" s="1135" t="str">
        <f t="shared" si="4"/>
        <v>-</v>
      </c>
      <c r="AC34" s="1259" t="str">
        <f>IF(AA34&gt;0,COUNTIF('INTEGRALE verrouillée'!BD32:BN32,"=2")+COUNTIF('INTEGRALE verrouillée'!BD32:BN32,"=3"),"-")</f>
        <v>-</v>
      </c>
      <c r="AD34" s="1134" t="str">
        <f>IF(AA34&gt;0,COUNTIF('INTEGRALE verrouillée'!BD32:BN32,"=1"),"-")</f>
        <v>-</v>
      </c>
      <c r="AE34" s="1252" t="str">
        <f>IF(AA34&gt;0,AVERAGE('INTEGRALE verrouillée'!BD32:BN32),"-")</f>
        <v>-</v>
      </c>
      <c r="AF34" s="1221" t="s">
        <v>0</v>
      </c>
      <c r="AG34" s="1144">
        <f>COUNTIF('INTEGRALE verrouillée'!BO32:BX32,"&gt;0")</f>
        <v>1</v>
      </c>
      <c r="AH34" s="1145">
        <f t="shared" si="5"/>
        <v>0.1</v>
      </c>
      <c r="AI34" s="1262">
        <f>IF(AG34&gt;0,COUNTIF('INTEGRALE verrouillée'!BO32:BX32,"=2")+COUNTIF('INTEGRALE verrouillée'!BO32:BX32,"=3"),"-")</f>
        <v>0</v>
      </c>
      <c r="AJ34" s="1144">
        <f>IF(AG34&gt;0,COUNTIF('INTEGRALE verrouillée'!BO32:BX32,"=1"),"-")</f>
        <v>0</v>
      </c>
      <c r="AK34" s="1253">
        <f>IF(AG34&gt;0,AVERAGE('INTEGRALE verrouillée'!BO32:BX32),"-")</f>
        <v>9</v>
      </c>
      <c r="AL34" s="1224" t="s">
        <v>367</v>
      </c>
      <c r="AM34" s="1154">
        <f>COUNTIF('INTEGRALE verrouillée'!BY32:CK32,"&gt;0")</f>
        <v>0</v>
      </c>
      <c r="AN34" s="1155" t="str">
        <f t="shared" si="6"/>
        <v>-</v>
      </c>
      <c r="AO34" s="1265" t="str">
        <f>IF(AM34&gt;0,COUNTIF('INTEGRALE verrouillée'!BY32:CK32,"=2")+COUNTIF('INTEGRALE verrouillée'!BY32:CK32,"=3"),"-")</f>
        <v>-</v>
      </c>
      <c r="AP34" s="1154" t="str">
        <f>IF(AM34&gt;0,COUNTIF('INTEGRALE verrouillée'!BY32:CK32,"=1"),"-")</f>
        <v>-</v>
      </c>
      <c r="AQ34" s="1254" t="str">
        <f>IF(AM34&gt;0,AVERAGE('INTEGRALE verrouillée'!BY32:CK32),"-")</f>
        <v>-</v>
      </c>
      <c r="AR34" s="1225" t="s">
        <v>0</v>
      </c>
      <c r="AS34" s="1089">
        <f>COUNTIF('INTEGRALE verrouillée'!CL32:CW32,"&gt;0")</f>
        <v>0</v>
      </c>
      <c r="AT34" s="1090" t="str">
        <f t="shared" si="7"/>
        <v>-</v>
      </c>
      <c r="AU34" s="1268" t="str">
        <f>IF(AS34&gt;0,COUNTIF('INTEGRALE verrouillée'!CL32:CW32,"=2")+COUNTIF('INTEGRALE verrouillée'!CL32:CW32,"=3"),"-")</f>
        <v>-</v>
      </c>
      <c r="AV34" s="1089" t="str">
        <f>IF(AS34&gt;0,COUNTIF('INTEGRALE verrouillée'!CL32:CW32,"=1"),"-")</f>
        <v>-</v>
      </c>
      <c r="AW34" s="1255" t="str">
        <f>IF(AS34&gt;0,AVERAGE('INTEGRALE verrouillée'!CL32:CW32),"-")</f>
        <v>-</v>
      </c>
      <c r="AX34" s="1104" t="s">
        <v>0</v>
      </c>
      <c r="AY34" s="1098">
        <f>COUNTIF('INTEGRALE verrouillée'!CX32:DJ32,"&gt;0")</f>
        <v>0</v>
      </c>
      <c r="AZ34" s="1099" t="str">
        <f t="shared" si="8"/>
        <v>-</v>
      </c>
      <c r="BA34" s="1237" t="str">
        <f>IF(AY34&gt;0,COUNTIF('INTEGRALE verrouillée'!CX32:DJ32,"=2")+COUNTIF('INTEGRALE verrouillée'!CX32:DJ32,"=3"),"-")</f>
        <v>-</v>
      </c>
      <c r="BB34" s="1098" t="str">
        <f>IF(AY34&gt;0,COUNTIF('INTEGRALE verrouillée'!CX32:DJ32,"=1"),"-")</f>
        <v>-</v>
      </c>
      <c r="BC34" s="1238" t="str">
        <f>IF(AY34&gt;0,AVERAGE('INTEGRALE verrouillée'!CX32:DJ32),"-")</f>
        <v>-</v>
      </c>
      <c r="BD34" s="1107" t="s">
        <v>0</v>
      </c>
      <c r="BE34" s="1114">
        <f>COUNTIF('INTEGRALE verrouillée'!DK32:DS32,"&gt;0")</f>
        <v>0</v>
      </c>
      <c r="BF34" s="1115" t="str">
        <f t="shared" si="9"/>
        <v>-</v>
      </c>
      <c r="BG34" s="1242" t="str">
        <f>IF(BE34&gt;0,COUNTIF('INTEGRALE verrouillée'!DK32:DS32,"=2")+COUNTIF('INTEGRALE verrouillée'!DK32:DS32,"=3"),"-")</f>
        <v>-</v>
      </c>
      <c r="BH34" s="1114" t="str">
        <f>IF(BE34&gt;0,COUNTIF('INTEGRALE verrouillée'!DK32:DS32,"=1"),"-")</f>
        <v>-</v>
      </c>
      <c r="BI34" s="1250" t="str">
        <f>IF(BE34&gt;0,AVERAGE('INTEGRALE verrouillée'!DK32:DS32),"-")</f>
        <v>-</v>
      </c>
      <c r="BJ34" s="1215" t="s">
        <v>0</v>
      </c>
      <c r="BK34" s="1339"/>
      <c r="BL34" s="1442" t="s">
        <v>131</v>
      </c>
    </row>
    <row r="35" spans="1:64" s="1166" customFormat="1" ht="11.1" customHeight="1" x14ac:dyDescent="0.25">
      <c r="A35" s="1333"/>
      <c r="B35" s="177" t="s">
        <v>42</v>
      </c>
      <c r="C35" s="1080">
        <f>'INTEGRALE verrouillée'!C33</f>
        <v>4</v>
      </c>
      <c r="D35" s="938">
        <f>'INTEGRALE verrouillée'!D33</f>
        <v>4.1666666666666664E-2</v>
      </c>
      <c r="E35" s="1089">
        <f>COUNTIF('INTEGRALE verrouillée'!AA33:AC33,"&gt;0")</f>
        <v>0</v>
      </c>
      <c r="F35" s="1090" t="str">
        <f t="shared" si="0"/>
        <v>-</v>
      </c>
      <c r="G35" s="1091" t="str">
        <f>IF(E35&gt;0,AVERAGE('INTEGRALE verrouillée'!AA33:AC33),"-")</f>
        <v>-</v>
      </c>
      <c r="H35" s="1104" t="s">
        <v>0</v>
      </c>
      <c r="I35" s="1098">
        <f>COUNTIF('INTEGRALE verrouillée'!AD33:AK33,"&gt;0")</f>
        <v>0</v>
      </c>
      <c r="J35" s="1099" t="str">
        <f t="shared" si="1"/>
        <v>-</v>
      </c>
      <c r="K35" s="1237" t="str">
        <f>IF(I35&gt;0,COUNTIF('INTEGRALE verrouillée'!AD33:AK33,"=2")+COUNTIF('INTEGRALE verrouillée'!AD33:AK33,"=3"),"-")</f>
        <v>-</v>
      </c>
      <c r="L35" s="1098" t="str">
        <f>IF(I35&gt;0,COUNTIF('INTEGRALE verrouillée'!AD33:AK33,"=1"),"-")</f>
        <v>-</v>
      </c>
      <c r="M35" s="1238" t="str">
        <f>IF(I35&gt;0,AVERAGE('INTEGRALE verrouillée'!AD33:AK33),"-")</f>
        <v>-</v>
      </c>
      <c r="N35" s="1107" t="s">
        <v>0</v>
      </c>
      <c r="O35" s="1114">
        <f>COUNTIF('INTEGRALE verrouillée'!AL33:AS33,"&gt;0")</f>
        <v>2</v>
      </c>
      <c r="P35" s="1115">
        <f t="shared" si="2"/>
        <v>0.25</v>
      </c>
      <c r="Q35" s="1242">
        <f>IF(O35&gt;0,COUNTIF('INTEGRALE verrouillée'!AL33:AS33,"=2")+COUNTIF('INTEGRALE verrouillée'!AL33:AS33,"=3"),"-")</f>
        <v>1</v>
      </c>
      <c r="R35" s="1114">
        <f>IF(O35&gt;0,COUNTIF('INTEGRALE verrouillée'!AL33:AS33,"=1"),"-")</f>
        <v>0</v>
      </c>
      <c r="S35" s="1250">
        <f>IF(O35&gt;0,AVERAGE('INTEGRALE verrouillée'!AL33:AS33),"-")</f>
        <v>5.5</v>
      </c>
      <c r="T35" s="1218" t="s">
        <v>367</v>
      </c>
      <c r="U35" s="1124">
        <f>COUNTIF('INTEGRALE verrouillée'!AT33:BC33,"&gt;0")</f>
        <v>1</v>
      </c>
      <c r="V35" s="1125">
        <f t="shared" si="3"/>
        <v>0.1</v>
      </c>
      <c r="W35" s="1249">
        <f>IF(U35&gt;0,COUNTIF('INTEGRALE verrouillée'!AT33:BC33,"=2")+COUNTIF('INTEGRALE verrouillée'!AT33:BC33,"=3"),"-")</f>
        <v>0</v>
      </c>
      <c r="X35" s="1124">
        <f>IF(U35&gt;0,COUNTIF('INTEGRALE verrouillée'!AT33:BC33,"=1"),"-")</f>
        <v>0</v>
      </c>
      <c r="Y35" s="1251">
        <f>IF(U35&gt;0,AVERAGE('INTEGRALE verrouillée'!AT33:BC33),"-")</f>
        <v>12</v>
      </c>
      <c r="Z35" s="1219" t="s">
        <v>367</v>
      </c>
      <c r="AA35" s="1134">
        <f>COUNTIF('INTEGRALE verrouillée'!BD33:BN33,"&gt;0")</f>
        <v>0</v>
      </c>
      <c r="AB35" s="1135" t="str">
        <f t="shared" si="4"/>
        <v>-</v>
      </c>
      <c r="AC35" s="1259" t="str">
        <f>IF(AA35&gt;0,COUNTIF('INTEGRALE verrouillée'!BD33:BN33,"=2")+COUNTIF('INTEGRALE verrouillée'!BD33:BN33,"=3"),"-")</f>
        <v>-</v>
      </c>
      <c r="AD35" s="1134" t="str">
        <f>IF(AA35&gt;0,COUNTIF('INTEGRALE verrouillée'!BD33:BN33,"=1"),"-")</f>
        <v>-</v>
      </c>
      <c r="AE35" s="1252" t="str">
        <f>IF(AA35&gt;0,AVERAGE('INTEGRALE verrouillée'!BD33:BN33),"-")</f>
        <v>-</v>
      </c>
      <c r="AF35" s="1221" t="s">
        <v>0</v>
      </c>
      <c r="AG35" s="1144">
        <f>COUNTIF('INTEGRALE verrouillée'!BO33:BX33,"&gt;0")</f>
        <v>0</v>
      </c>
      <c r="AH35" s="1145" t="str">
        <f t="shared" si="5"/>
        <v>-</v>
      </c>
      <c r="AI35" s="1262" t="str">
        <f>IF(AG35&gt;0,COUNTIF('INTEGRALE verrouillée'!BO33:BX33,"=2")+COUNTIF('INTEGRALE verrouillée'!BO33:BX33,"=3"),"-")</f>
        <v>-</v>
      </c>
      <c r="AJ35" s="1144" t="str">
        <f>IF(AG35&gt;0,COUNTIF('INTEGRALE verrouillée'!BO33:BX33,"=1"),"-")</f>
        <v>-</v>
      </c>
      <c r="AK35" s="1253" t="str">
        <f>IF(AG35&gt;0,AVERAGE('INTEGRALE verrouillée'!BO33:BX33),"-")</f>
        <v>-</v>
      </c>
      <c r="AL35" s="1223" t="s">
        <v>0</v>
      </c>
      <c r="AM35" s="1154">
        <f>COUNTIF('INTEGRALE verrouillée'!BY33:CK33,"&gt;0")</f>
        <v>1</v>
      </c>
      <c r="AN35" s="1155">
        <f t="shared" si="6"/>
        <v>7.6923076923076927E-2</v>
      </c>
      <c r="AO35" s="1265">
        <f>IF(AM35&gt;0,COUNTIF('INTEGRALE verrouillée'!BY33:CK33,"=2")+COUNTIF('INTEGRALE verrouillée'!BY33:CK33,"=3"),"-")</f>
        <v>0</v>
      </c>
      <c r="AP35" s="1154">
        <f>IF(AM35&gt;0,COUNTIF('INTEGRALE verrouillée'!BY33:CK33,"=1"),"-")</f>
        <v>0</v>
      </c>
      <c r="AQ35" s="1254">
        <f>IF(AM35&gt;0,AVERAGE('INTEGRALE verrouillée'!BY33:CK33),"-")</f>
        <v>6</v>
      </c>
      <c r="AR35" s="1226" t="s">
        <v>367</v>
      </c>
      <c r="AS35" s="1089">
        <f>COUNTIF('INTEGRALE verrouillée'!CL33:CW33,"&gt;0")</f>
        <v>0</v>
      </c>
      <c r="AT35" s="1090" t="str">
        <f t="shared" si="7"/>
        <v>-</v>
      </c>
      <c r="AU35" s="1268" t="str">
        <f>IF(AS35&gt;0,COUNTIF('INTEGRALE verrouillée'!CL33:CW33,"=2")+COUNTIF('INTEGRALE verrouillée'!CL33:CW33,"=3"),"-")</f>
        <v>-</v>
      </c>
      <c r="AV35" s="1089" t="str">
        <f>IF(AS35&gt;0,COUNTIF('INTEGRALE verrouillée'!CL33:CW33,"=1"),"-")</f>
        <v>-</v>
      </c>
      <c r="AW35" s="1255" t="str">
        <f>IF(AS35&gt;0,AVERAGE('INTEGRALE verrouillée'!CL33:CW33),"-")</f>
        <v>-</v>
      </c>
      <c r="AX35" s="1104" t="s">
        <v>0</v>
      </c>
      <c r="AY35" s="1098">
        <f>COUNTIF('INTEGRALE verrouillée'!CX33:DJ33,"&gt;0")</f>
        <v>0</v>
      </c>
      <c r="AZ35" s="1099" t="str">
        <f t="shared" si="8"/>
        <v>-</v>
      </c>
      <c r="BA35" s="1237" t="str">
        <f>IF(AY35&gt;0,COUNTIF('INTEGRALE verrouillée'!CX33:DJ33,"=2")+COUNTIF('INTEGRALE verrouillée'!CX33:DJ33,"=3"),"-")</f>
        <v>-</v>
      </c>
      <c r="BB35" s="1098" t="str">
        <f>IF(AY35&gt;0,COUNTIF('INTEGRALE verrouillée'!CX33:DJ33,"=1"),"-")</f>
        <v>-</v>
      </c>
      <c r="BC35" s="1238" t="str">
        <f>IF(AY35&gt;0,AVERAGE('INTEGRALE verrouillée'!CX33:DJ33),"-")</f>
        <v>-</v>
      </c>
      <c r="BD35" s="1107" t="s">
        <v>0</v>
      </c>
      <c r="BE35" s="1114">
        <f>COUNTIF('INTEGRALE verrouillée'!DK33:DS33,"&gt;0")</f>
        <v>0</v>
      </c>
      <c r="BF35" s="1115" t="str">
        <f t="shared" si="9"/>
        <v>-</v>
      </c>
      <c r="BG35" s="1242" t="str">
        <f>IF(BE35&gt;0,COUNTIF('INTEGRALE verrouillée'!DK33:DS33,"=2")+COUNTIF('INTEGRALE verrouillée'!DK33:DS33,"=3"),"-")</f>
        <v>-</v>
      </c>
      <c r="BH35" s="1114" t="str">
        <f>IF(BE35&gt;0,COUNTIF('INTEGRALE verrouillée'!DK33:DS33,"=1"),"-")</f>
        <v>-</v>
      </c>
      <c r="BI35" s="1250" t="str">
        <f>IF(BE35&gt;0,AVERAGE('INTEGRALE verrouillée'!DK33:DS33),"-")</f>
        <v>-</v>
      </c>
      <c r="BJ35" s="1215" t="s">
        <v>0</v>
      </c>
      <c r="BK35" s="1339"/>
      <c r="BL35" s="1442" t="s">
        <v>191</v>
      </c>
    </row>
    <row r="36" spans="1:64" s="1166" customFormat="1" ht="11.1" customHeight="1" x14ac:dyDescent="0.25">
      <c r="A36" s="1333"/>
      <c r="B36" s="177" t="s">
        <v>237</v>
      </c>
      <c r="C36" s="1080">
        <f>'INTEGRALE verrouillée'!C34</f>
        <v>6</v>
      </c>
      <c r="D36" s="938">
        <f>'INTEGRALE verrouillée'!D34</f>
        <v>6.25E-2</v>
      </c>
      <c r="E36" s="1089">
        <f>COUNTIF('INTEGRALE verrouillée'!AA34:AC34,"&gt;0")</f>
        <v>0</v>
      </c>
      <c r="F36" s="1090" t="str">
        <f t="shared" si="0"/>
        <v>-</v>
      </c>
      <c r="G36" s="1091" t="str">
        <f>IF(E36&gt;0,AVERAGE('INTEGRALE verrouillée'!AA34:AC34),"-")</f>
        <v>-</v>
      </c>
      <c r="H36" s="1104" t="s">
        <v>0</v>
      </c>
      <c r="I36" s="1098">
        <f>COUNTIF('INTEGRALE verrouillée'!AD34:AK34,"&gt;0")</f>
        <v>0</v>
      </c>
      <c r="J36" s="1099" t="str">
        <f t="shared" si="1"/>
        <v>-</v>
      </c>
      <c r="K36" s="1237" t="str">
        <f>IF(I36&gt;0,COUNTIF('INTEGRALE verrouillée'!AD34:AK34,"=2")+COUNTIF('INTEGRALE verrouillée'!AD34:AK34,"=3"),"-")</f>
        <v>-</v>
      </c>
      <c r="L36" s="1098" t="str">
        <f>IF(I36&gt;0,COUNTIF('INTEGRALE verrouillée'!AD34:AK34,"=1"),"-")</f>
        <v>-</v>
      </c>
      <c r="M36" s="1238" t="str">
        <f>IF(I36&gt;0,AVERAGE('INTEGRALE verrouillée'!AD34:AK34),"-")</f>
        <v>-</v>
      </c>
      <c r="N36" s="1107" t="s">
        <v>0</v>
      </c>
      <c r="O36" s="1114">
        <f>COUNTIF('INTEGRALE verrouillée'!AL34:AS34,"&gt;0")</f>
        <v>0</v>
      </c>
      <c r="P36" s="1115" t="str">
        <f t="shared" si="2"/>
        <v>-</v>
      </c>
      <c r="Q36" s="1242" t="str">
        <f>IF(O36&gt;0,COUNTIF('INTEGRALE verrouillée'!AL34:AS34,"=2")+COUNTIF('INTEGRALE verrouillée'!AL34:AS34,"=3"),"-")</f>
        <v>-</v>
      </c>
      <c r="R36" s="1114" t="str">
        <f>IF(O36&gt;0,COUNTIF('INTEGRALE verrouillée'!AL34:AS34,"=1"),"-")</f>
        <v>-</v>
      </c>
      <c r="S36" s="1250" t="str">
        <f>IF(O36&gt;0,AVERAGE('INTEGRALE verrouillée'!AL34:AS34),"-")</f>
        <v>-</v>
      </c>
      <c r="T36" s="1214" t="s">
        <v>0</v>
      </c>
      <c r="U36" s="1124">
        <f>COUNTIF('INTEGRALE verrouillée'!AT34:BC34,"&gt;0")</f>
        <v>0</v>
      </c>
      <c r="V36" s="1125" t="str">
        <f t="shared" si="3"/>
        <v>-</v>
      </c>
      <c r="W36" s="1249" t="str">
        <f>IF(U36&gt;0,COUNTIF('INTEGRALE verrouillée'!AT34:BC34,"=2")+COUNTIF('INTEGRALE verrouillée'!AT34:BC34,"=3"),"-")</f>
        <v>-</v>
      </c>
      <c r="X36" s="1124" t="str">
        <f>IF(U36&gt;0,COUNTIF('INTEGRALE verrouillée'!AT34:BC34,"=1"),"-")</f>
        <v>-</v>
      </c>
      <c r="Y36" s="1251" t="str">
        <f>IF(U36&gt;0,AVERAGE('INTEGRALE verrouillée'!AT34:BC34),"-")</f>
        <v>-</v>
      </c>
      <c r="Z36" s="1220" t="s">
        <v>0</v>
      </c>
      <c r="AA36" s="1134">
        <f>COUNTIF('INTEGRALE verrouillée'!BD34:BN34,"&gt;0")</f>
        <v>0</v>
      </c>
      <c r="AB36" s="1135" t="str">
        <f t="shared" si="4"/>
        <v>-</v>
      </c>
      <c r="AC36" s="1259" t="str">
        <f>IF(AA36&gt;0,COUNTIF('INTEGRALE verrouillée'!BD34:BN34,"=2")+COUNTIF('INTEGRALE verrouillée'!BD34:BN34,"=3"),"-")</f>
        <v>-</v>
      </c>
      <c r="AD36" s="1134" t="str">
        <f>IF(AA36&gt;0,COUNTIF('INTEGRALE verrouillée'!BD34:BN34,"=1"),"-")</f>
        <v>-</v>
      </c>
      <c r="AE36" s="1252" t="str">
        <f>IF(AA36&gt;0,AVERAGE('INTEGRALE verrouillée'!BD34:BN34),"-")</f>
        <v>-</v>
      </c>
      <c r="AF36" s="1221" t="s">
        <v>0</v>
      </c>
      <c r="AG36" s="1144">
        <f>COUNTIF('INTEGRALE verrouillée'!BO34:BX34,"&gt;0")</f>
        <v>0</v>
      </c>
      <c r="AH36" s="1145" t="str">
        <f t="shared" si="5"/>
        <v>-</v>
      </c>
      <c r="AI36" s="1262" t="str">
        <f>IF(AG36&gt;0,COUNTIF('INTEGRALE verrouillée'!BO34:BX34,"=2")+COUNTIF('INTEGRALE verrouillée'!BO34:BX34,"=3"),"-")</f>
        <v>-</v>
      </c>
      <c r="AJ36" s="1144" t="str">
        <f>IF(AG36&gt;0,COUNTIF('INTEGRALE verrouillée'!BO34:BX34,"=1"),"-")</f>
        <v>-</v>
      </c>
      <c r="AK36" s="1253" t="str">
        <f>IF(AG36&gt;0,AVERAGE('INTEGRALE verrouillée'!BO34:BX34),"-")</f>
        <v>-</v>
      </c>
      <c r="AL36" s="1223" t="s">
        <v>0</v>
      </c>
      <c r="AM36" s="1154">
        <f>COUNTIF('INTEGRALE verrouillée'!BY34:CK34,"&gt;0")</f>
        <v>0</v>
      </c>
      <c r="AN36" s="1155" t="str">
        <f t="shared" si="6"/>
        <v>-</v>
      </c>
      <c r="AO36" s="1265" t="str">
        <f>IF(AM36&gt;0,COUNTIF('INTEGRALE verrouillée'!BY34:CK34,"=2")+COUNTIF('INTEGRALE verrouillée'!BY34:CK34,"=3"),"-")</f>
        <v>-</v>
      </c>
      <c r="AP36" s="1154" t="str">
        <f>IF(AM36&gt;0,COUNTIF('INTEGRALE verrouillée'!BY34:CK34,"=1"),"-")</f>
        <v>-</v>
      </c>
      <c r="AQ36" s="1254" t="str">
        <f>IF(AM36&gt;0,AVERAGE('INTEGRALE verrouillée'!BY34:CK34),"-")</f>
        <v>-</v>
      </c>
      <c r="AR36" s="1225" t="s">
        <v>0</v>
      </c>
      <c r="AS36" s="1089">
        <f>COUNTIF('INTEGRALE verrouillée'!CL34:CW34,"&gt;0")</f>
        <v>1</v>
      </c>
      <c r="AT36" s="1090">
        <f t="shared" si="7"/>
        <v>8.3333333333333329E-2</v>
      </c>
      <c r="AU36" s="1268">
        <f>IF(AS36&gt;0,COUNTIF('INTEGRALE verrouillée'!CL34:CW34,"=2")+COUNTIF('INTEGRALE verrouillée'!CL34:CW34,"=3"),"-")</f>
        <v>0</v>
      </c>
      <c r="AV36" s="1089">
        <f>IF(AS36&gt;0,COUNTIF('INTEGRALE verrouillée'!CL34:CW34,"=1"),"-")</f>
        <v>0</v>
      </c>
      <c r="AW36" s="1255">
        <f>IF(AS36&gt;0,AVERAGE('INTEGRALE verrouillée'!CL34:CW34),"-")</f>
        <v>11</v>
      </c>
      <c r="AX36" s="1230" t="s">
        <v>367</v>
      </c>
      <c r="AY36" s="1098">
        <f>COUNTIF('INTEGRALE verrouillée'!CX34:DJ34,"&gt;0")</f>
        <v>2</v>
      </c>
      <c r="AZ36" s="1099">
        <f t="shared" si="8"/>
        <v>0.15384615384615385</v>
      </c>
      <c r="BA36" s="1237">
        <f>IF(AY36&gt;0,COUNTIF('INTEGRALE verrouillée'!CX34:DJ34,"=2")+COUNTIF('INTEGRALE verrouillée'!CX34:DJ34,"=3"),"-")</f>
        <v>0</v>
      </c>
      <c r="BB36" s="1098">
        <f>IF(AY36&gt;0,COUNTIF('INTEGRALE verrouillée'!CX34:DJ34,"=1"),"-")</f>
        <v>0</v>
      </c>
      <c r="BC36" s="1238">
        <f>IF(AY36&gt;0,AVERAGE('INTEGRALE verrouillée'!CX34:DJ34),"-")</f>
        <v>11</v>
      </c>
      <c r="BD36" s="1217" t="s">
        <v>367</v>
      </c>
      <c r="BE36" s="1114">
        <f>COUNTIF('INTEGRALE verrouillée'!DK34:DS34,"&gt;0")</f>
        <v>3</v>
      </c>
      <c r="BF36" s="1115">
        <f t="shared" si="9"/>
        <v>0.375</v>
      </c>
      <c r="BG36" s="1242">
        <f>IF(BE36&gt;0,COUNTIF('INTEGRALE verrouillée'!DK34:DS34,"=2")+COUNTIF('INTEGRALE verrouillée'!DK34:DS34,"=3"),"-")</f>
        <v>0</v>
      </c>
      <c r="BH36" s="1114">
        <f>IF(BE36&gt;0,COUNTIF('INTEGRALE verrouillée'!DK34:DS34,"=1"),"-")</f>
        <v>0</v>
      </c>
      <c r="BI36" s="1250">
        <f>IF(BE36&gt;0,AVERAGE('INTEGRALE verrouillée'!DK34:DS34),"-")</f>
        <v>11</v>
      </c>
      <c r="BJ36" s="1215" t="s">
        <v>0</v>
      </c>
      <c r="BK36" s="1339"/>
      <c r="BL36" s="1442" t="s">
        <v>239</v>
      </c>
    </row>
    <row r="37" spans="1:64" s="1166" customFormat="1" ht="11.1" customHeight="1" x14ac:dyDescent="0.25">
      <c r="A37" s="1333"/>
      <c r="B37" s="177" t="s">
        <v>5</v>
      </c>
      <c r="C37" s="1080">
        <f>'INTEGRALE verrouillée'!C35</f>
        <v>3</v>
      </c>
      <c r="D37" s="938">
        <f>'INTEGRALE verrouillée'!D35</f>
        <v>3.125E-2</v>
      </c>
      <c r="E37" s="1089">
        <f>COUNTIF('INTEGRALE verrouillée'!AA35:AC35,"&gt;0")</f>
        <v>1</v>
      </c>
      <c r="F37" s="1090">
        <f t="shared" si="0"/>
        <v>0.33333333333333331</v>
      </c>
      <c r="G37" s="1091">
        <f>IF(E37&gt;0,AVERAGE('INTEGRALE verrouillée'!AA35:AC35),"-")</f>
        <v>5</v>
      </c>
      <c r="H37" s="1104">
        <v>7</v>
      </c>
      <c r="I37" s="1098">
        <f>COUNTIF('INTEGRALE verrouillée'!AD35:AK35,"&gt;0")</f>
        <v>2</v>
      </c>
      <c r="J37" s="1099">
        <f t="shared" si="1"/>
        <v>0.25</v>
      </c>
      <c r="K37" s="1237">
        <f>IF(I37&gt;0,COUNTIF('INTEGRALE verrouillée'!AD35:AK35,"=2")+COUNTIF('INTEGRALE verrouillée'!AD35:AK35,"=3"),"-")</f>
        <v>0</v>
      </c>
      <c r="L37" s="1098">
        <f>IF(I37&gt;0,COUNTIF('INTEGRALE verrouillée'!AD35:AK35,"=1"),"-")</f>
        <v>0</v>
      </c>
      <c r="M37" s="1238">
        <f>IF(I37&gt;0,AVERAGE('INTEGRALE verrouillée'!AD35:AK35),"-")</f>
        <v>12.5</v>
      </c>
      <c r="N37" s="1217" t="s">
        <v>367</v>
      </c>
      <c r="O37" s="1114">
        <f>COUNTIF('INTEGRALE verrouillée'!AL35:AS35,"&gt;0")</f>
        <v>0</v>
      </c>
      <c r="P37" s="1115" t="str">
        <f t="shared" si="2"/>
        <v>-</v>
      </c>
      <c r="Q37" s="1242" t="str">
        <f>IF(O37&gt;0,COUNTIF('INTEGRALE verrouillée'!AL35:AS35,"=2")+COUNTIF('INTEGRALE verrouillée'!AL35:AS35,"=3"),"-")</f>
        <v>-</v>
      </c>
      <c r="R37" s="1114" t="str">
        <f>IF(O37&gt;0,COUNTIF('INTEGRALE verrouillée'!AL35:AS35,"=1"),"-")</f>
        <v>-</v>
      </c>
      <c r="S37" s="1250" t="str">
        <f>IF(O37&gt;0,AVERAGE('INTEGRALE verrouillée'!AL35:AS35),"-")</f>
        <v>-</v>
      </c>
      <c r="T37" s="1214" t="s">
        <v>0</v>
      </c>
      <c r="U37" s="1124">
        <f>COUNTIF('INTEGRALE verrouillée'!AT35:BC35,"&gt;0")</f>
        <v>0</v>
      </c>
      <c r="V37" s="1125" t="str">
        <f t="shared" si="3"/>
        <v>-</v>
      </c>
      <c r="W37" s="1249" t="str">
        <f>IF(U37&gt;0,COUNTIF('INTEGRALE verrouillée'!AT35:BC35,"=2")+COUNTIF('INTEGRALE verrouillée'!AT35:BC35,"=3"),"-")</f>
        <v>-</v>
      </c>
      <c r="X37" s="1124" t="str">
        <f>IF(U37&gt;0,COUNTIF('INTEGRALE verrouillée'!AT35:BC35,"=1"),"-")</f>
        <v>-</v>
      </c>
      <c r="Y37" s="1251" t="str">
        <f>IF(U37&gt;0,AVERAGE('INTEGRALE verrouillée'!AT35:BC35),"-")</f>
        <v>-</v>
      </c>
      <c r="Z37" s="1220" t="s">
        <v>0</v>
      </c>
      <c r="AA37" s="1134">
        <f>COUNTIF('INTEGRALE verrouillée'!BD35:BN35,"&gt;0")</f>
        <v>0</v>
      </c>
      <c r="AB37" s="1135" t="str">
        <f t="shared" si="4"/>
        <v>-</v>
      </c>
      <c r="AC37" s="1259" t="str">
        <f>IF(AA37&gt;0,COUNTIF('INTEGRALE verrouillée'!BD35:BN35,"=2")+COUNTIF('INTEGRALE verrouillée'!BD35:BN35,"=3"),"-")</f>
        <v>-</v>
      </c>
      <c r="AD37" s="1134" t="str">
        <f>IF(AA37&gt;0,COUNTIF('INTEGRALE verrouillée'!BD35:BN35,"=1"),"-")</f>
        <v>-</v>
      </c>
      <c r="AE37" s="1252" t="str">
        <f>IF(AA37&gt;0,AVERAGE('INTEGRALE verrouillée'!BD35:BN35),"-")</f>
        <v>-</v>
      </c>
      <c r="AF37" s="1221" t="s">
        <v>0</v>
      </c>
      <c r="AG37" s="1144">
        <f>COUNTIF('INTEGRALE verrouillée'!BO35:BX35,"&gt;0")</f>
        <v>0</v>
      </c>
      <c r="AH37" s="1145" t="str">
        <f t="shared" si="5"/>
        <v>-</v>
      </c>
      <c r="AI37" s="1262" t="str">
        <f>IF(AG37&gt;0,COUNTIF('INTEGRALE verrouillée'!BO35:BX35,"=2")+COUNTIF('INTEGRALE verrouillée'!BO35:BX35,"=3"),"-")</f>
        <v>-</v>
      </c>
      <c r="AJ37" s="1144" t="str">
        <f>IF(AG37&gt;0,COUNTIF('INTEGRALE verrouillée'!BO35:BX35,"=1"),"-")</f>
        <v>-</v>
      </c>
      <c r="AK37" s="1253" t="str">
        <f>IF(AG37&gt;0,AVERAGE('INTEGRALE verrouillée'!BO35:BX35),"-")</f>
        <v>-</v>
      </c>
      <c r="AL37" s="1223" t="s">
        <v>0</v>
      </c>
      <c r="AM37" s="1154">
        <f>COUNTIF('INTEGRALE verrouillée'!BY35:CK35,"&gt;0")</f>
        <v>0</v>
      </c>
      <c r="AN37" s="1155" t="str">
        <f t="shared" si="6"/>
        <v>-</v>
      </c>
      <c r="AO37" s="1265" t="str">
        <f>IF(AM37&gt;0,COUNTIF('INTEGRALE verrouillée'!BY35:CK35,"=2")+COUNTIF('INTEGRALE verrouillée'!BY35:CK35,"=3"),"-")</f>
        <v>-</v>
      </c>
      <c r="AP37" s="1154" t="str">
        <f>IF(AM37&gt;0,COUNTIF('INTEGRALE verrouillée'!BY35:CK35,"=1"),"-")</f>
        <v>-</v>
      </c>
      <c r="AQ37" s="1254" t="str">
        <f>IF(AM37&gt;0,AVERAGE('INTEGRALE verrouillée'!BY35:CK35),"-")</f>
        <v>-</v>
      </c>
      <c r="AR37" s="1225" t="s">
        <v>0</v>
      </c>
      <c r="AS37" s="1089">
        <f>COUNTIF('INTEGRALE verrouillée'!CL35:CW35,"&gt;0")</f>
        <v>0</v>
      </c>
      <c r="AT37" s="1090" t="str">
        <f t="shared" si="7"/>
        <v>-</v>
      </c>
      <c r="AU37" s="1268" t="str">
        <f>IF(AS37&gt;0,COUNTIF('INTEGRALE verrouillée'!CL35:CW35,"=2")+COUNTIF('INTEGRALE verrouillée'!CL35:CW35,"=3"),"-")</f>
        <v>-</v>
      </c>
      <c r="AV37" s="1089" t="str">
        <f>IF(AS37&gt;0,COUNTIF('INTEGRALE verrouillée'!CL35:CW35,"=1"),"-")</f>
        <v>-</v>
      </c>
      <c r="AW37" s="1255" t="str">
        <f>IF(AS37&gt;0,AVERAGE('INTEGRALE verrouillée'!CL35:CW35),"-")</f>
        <v>-</v>
      </c>
      <c r="AX37" s="1104" t="s">
        <v>0</v>
      </c>
      <c r="AY37" s="1098">
        <f>COUNTIF('INTEGRALE verrouillée'!CX35:DJ35,"&gt;0")</f>
        <v>0</v>
      </c>
      <c r="AZ37" s="1099" t="str">
        <f t="shared" si="8"/>
        <v>-</v>
      </c>
      <c r="BA37" s="1237" t="str">
        <f>IF(AY37&gt;0,COUNTIF('INTEGRALE verrouillée'!CX35:DJ35,"=2")+COUNTIF('INTEGRALE verrouillée'!CX35:DJ35,"=3"),"-")</f>
        <v>-</v>
      </c>
      <c r="BB37" s="1098" t="str">
        <f>IF(AY37&gt;0,COUNTIF('INTEGRALE verrouillée'!CX35:DJ35,"=1"),"-")</f>
        <v>-</v>
      </c>
      <c r="BC37" s="1238" t="str">
        <f>IF(AY37&gt;0,AVERAGE('INTEGRALE verrouillée'!CX35:DJ35),"-")</f>
        <v>-</v>
      </c>
      <c r="BD37" s="1107" t="s">
        <v>0</v>
      </c>
      <c r="BE37" s="1114">
        <f>COUNTIF('INTEGRALE verrouillée'!DK35:DS35,"&gt;0")</f>
        <v>0</v>
      </c>
      <c r="BF37" s="1115" t="str">
        <f t="shared" si="9"/>
        <v>-</v>
      </c>
      <c r="BG37" s="1242" t="str">
        <f>IF(BE37&gt;0,COUNTIF('INTEGRALE verrouillée'!DK35:DS35,"=2")+COUNTIF('INTEGRALE verrouillée'!DK35:DS35,"=3"),"-")</f>
        <v>-</v>
      </c>
      <c r="BH37" s="1114" t="str">
        <f>IF(BE37&gt;0,COUNTIF('INTEGRALE verrouillée'!DK35:DS35,"=1"),"-")</f>
        <v>-</v>
      </c>
      <c r="BI37" s="1250" t="str">
        <f>IF(BE37&gt;0,AVERAGE('INTEGRALE verrouillée'!DK35:DS35),"-")</f>
        <v>-</v>
      </c>
      <c r="BJ37" s="1215" t="s">
        <v>0</v>
      </c>
      <c r="BK37" s="1339"/>
      <c r="BL37" s="1442"/>
    </row>
    <row r="38" spans="1:64" s="1166" customFormat="1" ht="11.1" customHeight="1" x14ac:dyDescent="0.25">
      <c r="A38" s="1333"/>
      <c r="B38" s="179" t="s">
        <v>219</v>
      </c>
      <c r="C38" s="1080">
        <f>'INTEGRALE verrouillée'!C36</f>
        <v>30</v>
      </c>
      <c r="D38" s="938">
        <f>'INTEGRALE verrouillée'!D36</f>
        <v>0.3125</v>
      </c>
      <c r="E38" s="1089">
        <f>COUNTIF('INTEGRALE verrouillée'!AA36:AC36,"&gt;0")</f>
        <v>0</v>
      </c>
      <c r="F38" s="1090" t="str">
        <f t="shared" si="0"/>
        <v>-</v>
      </c>
      <c r="G38" s="1091" t="str">
        <f>IF(E38&gt;0,AVERAGE('INTEGRALE verrouillée'!AA36:AC36),"-")</f>
        <v>-</v>
      </c>
      <c r="H38" s="1104" t="s">
        <v>0</v>
      </c>
      <c r="I38" s="1098">
        <f>COUNTIF('INTEGRALE verrouillée'!AD36:AK36,"&gt;0")</f>
        <v>0</v>
      </c>
      <c r="J38" s="1099" t="str">
        <f t="shared" si="1"/>
        <v>-</v>
      </c>
      <c r="K38" s="1237" t="str">
        <f>IF(I38&gt;0,COUNTIF('INTEGRALE verrouillée'!AD36:AK36,"=2")+COUNTIF('INTEGRALE verrouillée'!AD36:AK36,"=3"),"-")</f>
        <v>-</v>
      </c>
      <c r="L38" s="1098" t="str">
        <f>IF(I38&gt;0,COUNTIF('INTEGRALE verrouillée'!AD36:AK36,"=1"),"-")</f>
        <v>-</v>
      </c>
      <c r="M38" s="1238" t="str">
        <f>IF(I38&gt;0,AVERAGE('INTEGRALE verrouillée'!AD36:AK36),"-")</f>
        <v>-</v>
      </c>
      <c r="N38" s="1107" t="s">
        <v>0</v>
      </c>
      <c r="O38" s="1114">
        <f>COUNTIF('INTEGRALE verrouillée'!AL36:AS36,"&gt;0")</f>
        <v>0</v>
      </c>
      <c r="P38" s="1115" t="str">
        <f t="shared" si="2"/>
        <v>-</v>
      </c>
      <c r="Q38" s="1242" t="str">
        <f>IF(O38&gt;0,COUNTIF('INTEGRALE verrouillée'!AL36:AS36,"=2")+COUNTIF('INTEGRALE verrouillée'!AL36:AS36,"=3"),"-")</f>
        <v>-</v>
      </c>
      <c r="R38" s="1114" t="str">
        <f>IF(O38&gt;0,COUNTIF('INTEGRALE verrouillée'!AL36:AS36,"=1"),"-")</f>
        <v>-</v>
      </c>
      <c r="S38" s="1250" t="str">
        <f>IF(O38&gt;0,AVERAGE('INTEGRALE verrouillée'!AL36:AS36),"-")</f>
        <v>-</v>
      </c>
      <c r="T38" s="1214" t="s">
        <v>0</v>
      </c>
      <c r="U38" s="1124">
        <f>COUNTIF('INTEGRALE verrouillée'!AT36:BC36,"&gt;0")</f>
        <v>0</v>
      </c>
      <c r="V38" s="1125" t="str">
        <f t="shared" si="3"/>
        <v>-</v>
      </c>
      <c r="W38" s="1249" t="str">
        <f>IF(U38&gt;0,COUNTIF('INTEGRALE verrouillée'!AT36:BC36,"=2")+COUNTIF('INTEGRALE verrouillée'!AT36:BC36,"=3"),"-")</f>
        <v>-</v>
      </c>
      <c r="X38" s="1124" t="str">
        <f>IF(U38&gt;0,COUNTIF('INTEGRALE verrouillée'!AT36:BC36,"=1"),"-")</f>
        <v>-</v>
      </c>
      <c r="Y38" s="1251" t="str">
        <f>IF(U38&gt;0,AVERAGE('INTEGRALE verrouillée'!AT36:BC36),"-")</f>
        <v>-</v>
      </c>
      <c r="Z38" s="1220" t="s">
        <v>0</v>
      </c>
      <c r="AA38" s="1134">
        <f>COUNTIF('INTEGRALE verrouillée'!BD36:BN36,"&gt;0")</f>
        <v>0</v>
      </c>
      <c r="AB38" s="1135" t="str">
        <f t="shared" si="4"/>
        <v>-</v>
      </c>
      <c r="AC38" s="1259" t="str">
        <f>IF(AA38&gt;0,COUNTIF('INTEGRALE verrouillée'!BD36:BN36,"=2")+COUNTIF('INTEGRALE verrouillée'!BD36:BN36,"=3"),"-")</f>
        <v>-</v>
      </c>
      <c r="AD38" s="1134" t="str">
        <f>IF(AA38&gt;0,COUNTIF('INTEGRALE verrouillée'!BD36:BN36,"=1"),"-")</f>
        <v>-</v>
      </c>
      <c r="AE38" s="1252" t="str">
        <f>IF(AA38&gt;0,AVERAGE('INTEGRALE verrouillée'!BD36:BN36),"-")</f>
        <v>-</v>
      </c>
      <c r="AF38" s="1221" t="s">
        <v>0</v>
      </c>
      <c r="AG38" s="1144">
        <f>COUNTIF('INTEGRALE verrouillée'!BO36:BX36,"&gt;0")</f>
        <v>0</v>
      </c>
      <c r="AH38" s="1145" t="str">
        <f t="shared" si="5"/>
        <v>-</v>
      </c>
      <c r="AI38" s="1262" t="str">
        <f>IF(AG38&gt;0,COUNTIF('INTEGRALE verrouillée'!BO36:BX36,"=2")+COUNTIF('INTEGRALE verrouillée'!BO36:BX36,"=3"),"-")</f>
        <v>-</v>
      </c>
      <c r="AJ38" s="1144" t="str">
        <f>IF(AG38&gt;0,COUNTIF('INTEGRALE verrouillée'!BO36:BX36,"=1"),"-")</f>
        <v>-</v>
      </c>
      <c r="AK38" s="1253" t="str">
        <f>IF(AG38&gt;0,AVERAGE('INTEGRALE verrouillée'!BO36:BX36),"-")</f>
        <v>-</v>
      </c>
      <c r="AL38" s="1223" t="s">
        <v>0</v>
      </c>
      <c r="AM38" s="1154">
        <f>COUNTIF('INTEGRALE verrouillée'!BY36:CK36,"&gt;0")</f>
        <v>3</v>
      </c>
      <c r="AN38" s="1155">
        <f t="shared" si="6"/>
        <v>0.23076923076923078</v>
      </c>
      <c r="AO38" s="1265">
        <f>IF(AM38&gt;0,COUNTIF('INTEGRALE verrouillée'!BY36:CK36,"=2")+COUNTIF('INTEGRALE verrouillée'!BY36:CK36,"=3"),"-")</f>
        <v>0</v>
      </c>
      <c r="AP38" s="1154">
        <f>IF(AM38&gt;0,COUNTIF('INTEGRALE verrouillée'!BY36:CK36,"=1"),"-")</f>
        <v>0</v>
      </c>
      <c r="AQ38" s="1254">
        <f>IF(AM38&gt;0,AVERAGE('INTEGRALE verrouillée'!BY36:CK36),"-")</f>
        <v>7.666666666666667</v>
      </c>
      <c r="AR38" s="1225">
        <v>19</v>
      </c>
      <c r="AS38" s="1089">
        <f>COUNTIF('INTEGRALE verrouillée'!CL36:CW36,"&gt;0")</f>
        <v>9</v>
      </c>
      <c r="AT38" s="1090">
        <f t="shared" si="7"/>
        <v>0.75</v>
      </c>
      <c r="AU38" s="1268">
        <f>IF(AS38&gt;0,COUNTIF('INTEGRALE verrouillée'!CL36:CW36,"=2")+COUNTIF('INTEGRALE verrouillée'!CL36:CW36,"=3"),"-")</f>
        <v>1</v>
      </c>
      <c r="AV38" s="1089">
        <f>IF(AS38&gt;0,COUNTIF('INTEGRALE verrouillée'!CL36:CW36,"=1"),"-")</f>
        <v>2</v>
      </c>
      <c r="AW38" s="1255">
        <f>IF(AS38&gt;0,AVERAGE('INTEGRALE verrouillée'!CL36:CW36),"-")</f>
        <v>7.5555555555555554</v>
      </c>
      <c r="AX38" s="1104">
        <v>6</v>
      </c>
      <c r="AY38" s="1098">
        <f>COUNTIF('INTEGRALE verrouillée'!CX36:DJ36,"&gt;0")</f>
        <v>11</v>
      </c>
      <c r="AZ38" s="1099">
        <f t="shared" si="8"/>
        <v>0.84615384615384615</v>
      </c>
      <c r="BA38" s="1237">
        <f>IF(AY38&gt;0,COUNTIF('INTEGRALE verrouillée'!CX36:DJ36,"=2")+COUNTIF('INTEGRALE verrouillée'!CX36:DJ36,"=3"),"-")</f>
        <v>0</v>
      </c>
      <c r="BB38" s="1098">
        <f>IF(AY38&gt;0,COUNTIF('INTEGRALE verrouillée'!CX36:DJ36,"=1"),"-")</f>
        <v>0</v>
      </c>
      <c r="BC38" s="1238">
        <f>IF(AY38&gt;0,AVERAGE('INTEGRALE verrouillée'!CX36:DJ36),"-")</f>
        <v>8.8181818181818183</v>
      </c>
      <c r="BD38" s="1107">
        <v>12</v>
      </c>
      <c r="BE38" s="1114">
        <f>COUNTIF('INTEGRALE verrouillée'!DK36:DS36,"&gt;0")</f>
        <v>7</v>
      </c>
      <c r="BF38" s="1115">
        <f t="shared" si="9"/>
        <v>0.875</v>
      </c>
      <c r="BG38" s="1242">
        <f>IF(BE38&gt;0,COUNTIF('INTEGRALE verrouillée'!DK36:DS36,"=2")+COUNTIF('INTEGRALE verrouillée'!DK36:DS36,"=3"),"-")</f>
        <v>1</v>
      </c>
      <c r="BH38" s="1114">
        <f>IF(BE38&gt;0,COUNTIF('INTEGRALE verrouillée'!DK36:DS36,"=1"),"-")</f>
        <v>2</v>
      </c>
      <c r="BI38" s="1250">
        <f>IF(BE38&gt;0,AVERAGE('INTEGRALE verrouillée'!DK36:DS36),"-")</f>
        <v>3.8571428571428572</v>
      </c>
      <c r="BJ38" s="1215" t="s">
        <v>0</v>
      </c>
      <c r="BK38" s="1339"/>
      <c r="BL38" s="1442" t="s">
        <v>141</v>
      </c>
    </row>
    <row r="39" spans="1:64" s="1166" customFormat="1" ht="11.1" customHeight="1" x14ac:dyDescent="0.25">
      <c r="A39" s="1334"/>
      <c r="B39" s="177" t="s">
        <v>48</v>
      </c>
      <c r="C39" s="1080">
        <f>'INTEGRALE verrouillée'!C37</f>
        <v>15</v>
      </c>
      <c r="D39" s="938">
        <f>'INTEGRALE verrouillée'!D37</f>
        <v>0.15625</v>
      </c>
      <c r="E39" s="1089">
        <f>COUNTIF('INTEGRALE verrouillée'!AA37:AC37,"&gt;0")</f>
        <v>0</v>
      </c>
      <c r="F39" s="1090" t="str">
        <f t="shared" si="0"/>
        <v>-</v>
      </c>
      <c r="G39" s="1091" t="str">
        <f>IF(E39&gt;0,AVERAGE('INTEGRALE verrouillée'!AA37:AC37),"-")</f>
        <v>-</v>
      </c>
      <c r="H39" s="1104" t="s">
        <v>0</v>
      </c>
      <c r="I39" s="1098">
        <f>COUNTIF('INTEGRALE verrouillée'!AD37:AK37,"&gt;0")</f>
        <v>0</v>
      </c>
      <c r="J39" s="1099" t="str">
        <f t="shared" si="1"/>
        <v>-</v>
      </c>
      <c r="K39" s="1237" t="str">
        <f>IF(I39&gt;0,COUNTIF('INTEGRALE verrouillée'!AD37:AK37,"=2")+COUNTIF('INTEGRALE verrouillée'!AD37:AK37,"=3"),"-")</f>
        <v>-</v>
      </c>
      <c r="L39" s="1098" t="str">
        <f>IF(I39&gt;0,COUNTIF('INTEGRALE verrouillée'!AD37:AK37,"=1"),"-")</f>
        <v>-</v>
      </c>
      <c r="M39" s="1238" t="str">
        <f>IF(I39&gt;0,AVERAGE('INTEGRALE verrouillée'!AD37:AK37),"-")</f>
        <v>-</v>
      </c>
      <c r="N39" s="1107" t="s">
        <v>0</v>
      </c>
      <c r="O39" s="1114">
        <f>COUNTIF('INTEGRALE verrouillée'!AL37:AS37,"&gt;0")</f>
        <v>3</v>
      </c>
      <c r="P39" s="1115">
        <f t="shared" si="2"/>
        <v>0.375</v>
      </c>
      <c r="Q39" s="1242">
        <f>IF(O39&gt;0,COUNTIF('INTEGRALE verrouillée'!AL37:AS37,"=2")+COUNTIF('INTEGRALE verrouillée'!AL37:AS37,"=3"),"-")</f>
        <v>0</v>
      </c>
      <c r="R39" s="1114">
        <f>IF(O39&gt;0,COUNTIF('INTEGRALE verrouillée'!AL37:AS37,"=1"),"-")</f>
        <v>0</v>
      </c>
      <c r="S39" s="1250">
        <f>IF(O39&gt;0,AVERAGE('INTEGRALE verrouillée'!AL37:AS37),"-")</f>
        <v>8.3333333333333339</v>
      </c>
      <c r="T39" s="1214">
        <v>13</v>
      </c>
      <c r="U39" s="1124">
        <f>COUNTIF('INTEGRALE verrouillée'!AT37:BC37,"&gt;0")</f>
        <v>8</v>
      </c>
      <c r="V39" s="1125">
        <f t="shared" si="3"/>
        <v>0.8</v>
      </c>
      <c r="W39" s="1249">
        <f>IF(U39&gt;0,COUNTIF('INTEGRALE verrouillée'!AT37:BC37,"=2")+COUNTIF('INTEGRALE verrouillée'!AT37:BC37,"=3"),"-")</f>
        <v>1</v>
      </c>
      <c r="X39" s="1124">
        <f>IF(U39&gt;0,COUNTIF('INTEGRALE verrouillée'!AT37:BC37,"=1"),"-")</f>
        <v>0</v>
      </c>
      <c r="Y39" s="1251">
        <f>IF(U39&gt;0,AVERAGE('INTEGRALE verrouillée'!AT37:BC37),"-")</f>
        <v>6.125</v>
      </c>
      <c r="Z39" s="1220">
        <v>7</v>
      </c>
      <c r="AA39" s="1134">
        <f>COUNTIF('INTEGRALE verrouillée'!BD37:BN37,"&gt;0")</f>
        <v>3</v>
      </c>
      <c r="AB39" s="1135">
        <f t="shared" si="4"/>
        <v>0.27272727272727271</v>
      </c>
      <c r="AC39" s="1259">
        <f>IF(AA39&gt;0,COUNTIF('INTEGRALE verrouillée'!BD37:BN37,"=2")+COUNTIF('INTEGRALE verrouillée'!BD37:BN37,"=3"),"-")</f>
        <v>1</v>
      </c>
      <c r="AD39" s="1134">
        <f>IF(AA39&gt;0,COUNTIF('INTEGRALE verrouillée'!BD37:BN37,"=1"),"-")</f>
        <v>0</v>
      </c>
      <c r="AE39" s="1252">
        <f>IF(AA39&gt;0,AVERAGE('INTEGRALE verrouillée'!BD37:BN37),"-")</f>
        <v>5.333333333333333</v>
      </c>
      <c r="AF39" s="1221">
        <v>12</v>
      </c>
      <c r="AG39" s="1144">
        <f>COUNTIF('INTEGRALE verrouillée'!BO37:BX37,"&gt;0")</f>
        <v>1</v>
      </c>
      <c r="AH39" s="1145">
        <f t="shared" si="5"/>
        <v>0.1</v>
      </c>
      <c r="AI39" s="1262">
        <f>IF(AG39&gt;0,COUNTIF('INTEGRALE verrouillée'!BO37:BX37,"=2")+COUNTIF('INTEGRALE verrouillée'!BO37:BX37,"=3"),"-")</f>
        <v>0</v>
      </c>
      <c r="AJ39" s="1144">
        <f>IF(AG39&gt;0,COUNTIF('INTEGRALE verrouillée'!BO37:BX37,"=1"),"-")</f>
        <v>0</v>
      </c>
      <c r="AK39" s="1253">
        <f>IF(AG39&gt;0,AVERAGE('INTEGRALE verrouillée'!BO37:BX37),"-")</f>
        <v>7</v>
      </c>
      <c r="AL39" s="1224" t="s">
        <v>367</v>
      </c>
      <c r="AM39" s="1154">
        <f>COUNTIF('INTEGRALE verrouillée'!BY37:CK37,"&gt;0")</f>
        <v>0</v>
      </c>
      <c r="AN39" s="1155" t="str">
        <f t="shared" si="6"/>
        <v>-</v>
      </c>
      <c r="AO39" s="1265" t="str">
        <f>IF(AM39&gt;0,COUNTIF('INTEGRALE verrouillée'!BY37:CK37,"=2")+COUNTIF('INTEGRALE verrouillée'!BY37:CK37,"=3"),"-")</f>
        <v>-</v>
      </c>
      <c r="AP39" s="1154" t="str">
        <f>IF(AM39&gt;0,COUNTIF('INTEGRALE verrouillée'!BY37:CK37,"=1"),"-")</f>
        <v>-</v>
      </c>
      <c r="AQ39" s="1254" t="str">
        <f>IF(AM39&gt;0,AVERAGE('INTEGRALE verrouillée'!BY37:CK37),"-")</f>
        <v>-</v>
      </c>
      <c r="AR39" s="1225" t="s">
        <v>0</v>
      </c>
      <c r="AS39" s="1089">
        <f>COUNTIF('INTEGRALE verrouillée'!CL37:CW37,"&gt;0")</f>
        <v>0</v>
      </c>
      <c r="AT39" s="1090" t="str">
        <f t="shared" si="7"/>
        <v>-</v>
      </c>
      <c r="AU39" s="1268" t="str">
        <f>IF(AS39&gt;0,COUNTIF('INTEGRALE verrouillée'!CL37:CW37,"=2")+COUNTIF('INTEGRALE verrouillée'!CL37:CW37,"=3"),"-")</f>
        <v>-</v>
      </c>
      <c r="AV39" s="1089" t="str">
        <f>IF(AS39&gt;0,COUNTIF('INTEGRALE verrouillée'!CL37:CW37,"=1"),"-")</f>
        <v>-</v>
      </c>
      <c r="AW39" s="1255" t="str">
        <f>IF(AS39&gt;0,AVERAGE('INTEGRALE verrouillée'!CL37:CW37),"-")</f>
        <v>-</v>
      </c>
      <c r="AX39" s="1104" t="s">
        <v>0</v>
      </c>
      <c r="AY39" s="1098">
        <f>COUNTIF('INTEGRALE verrouillée'!CX37:DJ37,"&gt;0")</f>
        <v>0</v>
      </c>
      <c r="AZ39" s="1099" t="str">
        <f t="shared" si="8"/>
        <v>-</v>
      </c>
      <c r="BA39" s="1237" t="str">
        <f>IF(AY39&gt;0,COUNTIF('INTEGRALE verrouillée'!CX37:DJ37,"=2")+COUNTIF('INTEGRALE verrouillée'!CX37:DJ37,"=3"),"-")</f>
        <v>-</v>
      </c>
      <c r="BB39" s="1098" t="str">
        <f>IF(AY39&gt;0,COUNTIF('INTEGRALE verrouillée'!CX37:DJ37,"=1"),"-")</f>
        <v>-</v>
      </c>
      <c r="BC39" s="1238" t="str">
        <f>IF(AY39&gt;0,AVERAGE('INTEGRALE verrouillée'!CX37:DJ37),"-")</f>
        <v>-</v>
      </c>
      <c r="BD39" s="1107" t="s">
        <v>0</v>
      </c>
      <c r="BE39" s="1114">
        <f>COUNTIF('INTEGRALE verrouillée'!DK37:DS37,"&gt;0")</f>
        <v>0</v>
      </c>
      <c r="BF39" s="1115" t="str">
        <f t="shared" si="9"/>
        <v>-</v>
      </c>
      <c r="BG39" s="1242" t="str">
        <f>IF(BE39&gt;0,COUNTIF('INTEGRALE verrouillée'!DK37:DS37,"=2")+COUNTIF('INTEGRALE verrouillée'!DK37:DS37,"=3"),"-")</f>
        <v>-</v>
      </c>
      <c r="BH39" s="1114" t="str">
        <f>IF(BE39&gt;0,COUNTIF('INTEGRALE verrouillée'!DK37:DS37,"=1"),"-")</f>
        <v>-</v>
      </c>
      <c r="BI39" s="1250" t="str">
        <f>IF(BE39&gt;0,AVERAGE('INTEGRALE verrouillée'!DK37:DS37),"-")</f>
        <v>-</v>
      </c>
      <c r="BJ39" s="1215" t="s">
        <v>0</v>
      </c>
      <c r="BK39" s="1339"/>
      <c r="BL39" s="1442" t="s">
        <v>105</v>
      </c>
    </row>
    <row r="40" spans="1:64" s="1166" customFormat="1" ht="11.1" customHeight="1" x14ac:dyDescent="0.25">
      <c r="A40" s="1333"/>
      <c r="B40" s="180" t="s">
        <v>264</v>
      </c>
      <c r="C40" s="1080">
        <f>'INTEGRALE verrouillée'!C38</f>
        <v>59</v>
      </c>
      <c r="D40" s="938">
        <f>'INTEGRALE verrouillée'!D38</f>
        <v>0.61458333333333337</v>
      </c>
      <c r="E40" s="1089">
        <f>COUNTIF('INTEGRALE verrouillée'!AA38:AC38,"&gt;0")</f>
        <v>0</v>
      </c>
      <c r="F40" s="1090" t="str">
        <f t="shared" si="0"/>
        <v>-</v>
      </c>
      <c r="G40" s="1091" t="str">
        <f>IF(E40&gt;0,AVERAGE('INTEGRALE verrouillée'!AA38:AC38),"-")</f>
        <v>-</v>
      </c>
      <c r="H40" s="1104" t="s">
        <v>0</v>
      </c>
      <c r="I40" s="1098">
        <f>COUNTIF('INTEGRALE verrouillée'!AD38:AK38,"&gt;0")</f>
        <v>0</v>
      </c>
      <c r="J40" s="1099" t="str">
        <f t="shared" si="1"/>
        <v>-</v>
      </c>
      <c r="K40" s="1237" t="str">
        <f>IF(I40&gt;0,COUNTIF('INTEGRALE verrouillée'!AD38:AK38,"=2")+COUNTIF('INTEGRALE verrouillée'!AD38:AK38,"=3"),"-")</f>
        <v>-</v>
      </c>
      <c r="L40" s="1098" t="str">
        <f>IF(I40&gt;0,COUNTIF('INTEGRALE verrouillée'!AD38:AK38,"=1"),"-")</f>
        <v>-</v>
      </c>
      <c r="M40" s="1238" t="str">
        <f>IF(I40&gt;0,AVERAGE('INTEGRALE verrouillée'!AD38:AK38),"-")</f>
        <v>-</v>
      </c>
      <c r="N40" s="1107" t="s">
        <v>0</v>
      </c>
      <c r="O40" s="1114">
        <f>COUNTIF('INTEGRALE verrouillée'!AL38:AS38,"&gt;0")</f>
        <v>0</v>
      </c>
      <c r="P40" s="1115" t="str">
        <f t="shared" si="2"/>
        <v>-</v>
      </c>
      <c r="Q40" s="1242" t="str">
        <f>IF(O40&gt;0,COUNTIF('INTEGRALE verrouillée'!AL38:AS38,"=2")+COUNTIF('INTEGRALE verrouillée'!AL38:AS38,"=3"),"-")</f>
        <v>-</v>
      </c>
      <c r="R40" s="1114" t="str">
        <f>IF(O40&gt;0,COUNTIF('INTEGRALE verrouillée'!AL38:AS38,"=1"),"-")</f>
        <v>-</v>
      </c>
      <c r="S40" s="1250" t="str">
        <f>IF(O40&gt;0,AVERAGE('INTEGRALE verrouillée'!AL38:AS38),"-")</f>
        <v>-</v>
      </c>
      <c r="T40" s="1214" t="s">
        <v>0</v>
      </c>
      <c r="U40" s="1124">
        <f>COUNTIF('INTEGRALE verrouillée'!AT38:BC38,"&gt;0")</f>
        <v>4</v>
      </c>
      <c r="V40" s="1125">
        <f t="shared" si="3"/>
        <v>0.4</v>
      </c>
      <c r="W40" s="1249">
        <f>IF(U40&gt;0,COUNTIF('INTEGRALE verrouillée'!AT38:BC38,"=2")+COUNTIF('INTEGRALE verrouillée'!AT38:BC38,"=3"),"-")</f>
        <v>2</v>
      </c>
      <c r="X40" s="1124">
        <f>IF(U40&gt;0,COUNTIF('INTEGRALE verrouillée'!AT38:BC38,"=1"),"-")</f>
        <v>0</v>
      </c>
      <c r="Y40" s="1251">
        <f>IF(U40&gt;0,AVERAGE('INTEGRALE verrouillée'!AT38:BC38),"-")</f>
        <v>4.5</v>
      </c>
      <c r="Z40" s="1220">
        <v>11</v>
      </c>
      <c r="AA40" s="1134">
        <f>COUNTIF('INTEGRALE verrouillée'!BD38:BN38,"&gt;0")</f>
        <v>9</v>
      </c>
      <c r="AB40" s="1135">
        <f t="shared" si="4"/>
        <v>0.81818181818181823</v>
      </c>
      <c r="AC40" s="1259">
        <f>IF(AA40&gt;0,COUNTIF('INTEGRALE verrouillée'!BD38:BN38,"=2")+COUNTIF('INTEGRALE verrouillée'!BD38:BN38,"=3"),"-")</f>
        <v>2</v>
      </c>
      <c r="AD40" s="1134">
        <f>IF(AA40&gt;0,COUNTIF('INTEGRALE verrouillée'!BD38:BN38,"=1"),"-")</f>
        <v>0</v>
      </c>
      <c r="AE40" s="1252">
        <f>IF(AA40&gt;0,AVERAGE('INTEGRALE verrouillée'!BD38:BN38),"-")</f>
        <v>7.1111111111111107</v>
      </c>
      <c r="AF40" s="1221">
        <v>13</v>
      </c>
      <c r="AG40" s="1144">
        <f>COUNTIF('INTEGRALE verrouillée'!BO38:BX38,"&gt;0")</f>
        <v>7</v>
      </c>
      <c r="AH40" s="1145">
        <f t="shared" si="5"/>
        <v>0.7</v>
      </c>
      <c r="AI40" s="1262">
        <f>IF(AG40&gt;0,COUNTIF('INTEGRALE verrouillée'!BO38:BX38,"=2")+COUNTIF('INTEGRALE verrouillée'!BO38:BX38,"=3"),"-")</f>
        <v>2</v>
      </c>
      <c r="AJ40" s="1144">
        <f>IF(AG40&gt;0,COUNTIF('INTEGRALE verrouillée'!BO38:BX38,"=1"),"-")</f>
        <v>1</v>
      </c>
      <c r="AK40" s="1253">
        <f>IF(AG40&gt;0,AVERAGE('INTEGRALE verrouillée'!BO38:BX38),"-")</f>
        <v>4.7142857142857144</v>
      </c>
      <c r="AL40" s="1223">
        <v>2</v>
      </c>
      <c r="AM40" s="1154">
        <f>COUNTIF('INTEGRALE verrouillée'!BY38:CK38,"&gt;0")</f>
        <v>12</v>
      </c>
      <c r="AN40" s="1155">
        <f t="shared" si="6"/>
        <v>0.92307692307692313</v>
      </c>
      <c r="AO40" s="1265">
        <f>IF(AM40&gt;0,COUNTIF('INTEGRALE verrouillée'!BY38:CK38,"=2")+COUNTIF('INTEGRALE verrouillée'!BY38:CK38,"=3"),"-")</f>
        <v>1</v>
      </c>
      <c r="AP40" s="1154">
        <f>IF(AM40&gt;0,COUNTIF('INTEGRALE verrouillée'!BY38:CK38,"=1"),"-")</f>
        <v>0</v>
      </c>
      <c r="AQ40" s="1254">
        <f>IF(AM40&gt;0,AVERAGE('INTEGRALE verrouillée'!BY38:CK38),"-")</f>
        <v>5.916666666666667</v>
      </c>
      <c r="AR40" s="1225">
        <v>6</v>
      </c>
      <c r="AS40" s="1089">
        <f>COUNTIF('INTEGRALE verrouillée'!CL38:CW38,"&gt;0")</f>
        <v>10</v>
      </c>
      <c r="AT40" s="1090">
        <f t="shared" si="7"/>
        <v>0.83333333333333337</v>
      </c>
      <c r="AU40" s="1268">
        <f>IF(AS40&gt;0,COUNTIF('INTEGRALE verrouillée'!CL38:CW38,"=2")+COUNTIF('INTEGRALE verrouillée'!CL38:CW38,"=3"),"-")</f>
        <v>1</v>
      </c>
      <c r="AV40" s="1089">
        <f>IF(AS40&gt;0,COUNTIF('INTEGRALE verrouillée'!CL38:CW38,"=1"),"-")</f>
        <v>0</v>
      </c>
      <c r="AW40" s="1255">
        <f>IF(AS40&gt;0,AVERAGE('INTEGRALE verrouillée'!CL38:CW38),"-")</f>
        <v>6.9</v>
      </c>
      <c r="AX40" s="1104">
        <v>4</v>
      </c>
      <c r="AY40" s="1098">
        <f>COUNTIF('INTEGRALE verrouillée'!CX38:DJ38,"&gt;0")</f>
        <v>11</v>
      </c>
      <c r="AZ40" s="1099">
        <f t="shared" si="8"/>
        <v>0.84615384615384615</v>
      </c>
      <c r="BA40" s="1237">
        <f>IF(AY40&gt;0,COUNTIF('INTEGRALE verrouillée'!CX38:DJ38,"=2")+COUNTIF('INTEGRALE verrouillée'!CX38:DJ38,"=3"),"-")</f>
        <v>3</v>
      </c>
      <c r="BB40" s="1098">
        <f>IF(AY40&gt;0,COUNTIF('INTEGRALE verrouillée'!CX38:DJ38,"=1"),"-")</f>
        <v>0</v>
      </c>
      <c r="BC40" s="1238">
        <f>IF(AY40&gt;0,AVERAGE('INTEGRALE verrouillée'!CX38:DJ38),"-")</f>
        <v>8.3636363636363633</v>
      </c>
      <c r="BD40" s="1107">
        <v>8</v>
      </c>
      <c r="BE40" s="1114">
        <f>COUNTIF('INTEGRALE verrouillée'!DK38:DS38,"&gt;0")</f>
        <v>6</v>
      </c>
      <c r="BF40" s="1115">
        <f t="shared" si="9"/>
        <v>0.75</v>
      </c>
      <c r="BG40" s="1242">
        <f>IF(BE40&gt;0,COUNTIF('INTEGRALE verrouillée'!DK38:DS38,"=2")+COUNTIF('INTEGRALE verrouillée'!DK38:DS38,"=3"),"-")</f>
        <v>1</v>
      </c>
      <c r="BH40" s="1114">
        <f>IF(BE40&gt;0,COUNTIF('INTEGRALE verrouillée'!DK38:DS38,"=1"),"-")</f>
        <v>0</v>
      </c>
      <c r="BI40" s="1250">
        <f>IF(BE40&gt;0,AVERAGE('INTEGRALE verrouillée'!DK38:DS38),"-")</f>
        <v>7.666666666666667</v>
      </c>
      <c r="BJ40" s="1215" t="s">
        <v>0</v>
      </c>
      <c r="BK40" s="1339"/>
      <c r="BL40" s="1442" t="s">
        <v>235</v>
      </c>
    </row>
    <row r="41" spans="1:64" s="1166" customFormat="1" ht="11.1" customHeight="1" x14ac:dyDescent="0.25">
      <c r="A41" s="1333"/>
      <c r="B41" s="177" t="s">
        <v>79</v>
      </c>
      <c r="C41" s="1080">
        <f>'INTEGRALE verrouillée'!C39</f>
        <v>1</v>
      </c>
      <c r="D41" s="938">
        <f>'INTEGRALE verrouillée'!D39</f>
        <v>1.0416666666666666E-2</v>
      </c>
      <c r="E41" s="1089">
        <f>COUNTIF('INTEGRALE verrouillée'!AA39:AC39,"&gt;0")</f>
        <v>1</v>
      </c>
      <c r="F41" s="1090">
        <f t="shared" ref="F41:F72" si="10">IF(E41&gt;0,E41/$E$3,"-")</f>
        <v>0.33333333333333331</v>
      </c>
      <c r="G41" s="1091">
        <f>IF(E41&gt;0,AVERAGE('INTEGRALE verrouillée'!AA39:AC39),"-")</f>
        <v>12</v>
      </c>
      <c r="H41" s="1104">
        <v>17</v>
      </c>
      <c r="I41" s="1098">
        <f>COUNTIF('INTEGRALE verrouillée'!AD39:AK39,"&gt;0")</f>
        <v>0</v>
      </c>
      <c r="J41" s="1099" t="str">
        <f t="shared" ref="J41:J72" si="11">IF(I41&gt;0,I41/$I$3,"-")</f>
        <v>-</v>
      </c>
      <c r="K41" s="1237" t="str">
        <f>IF(I41&gt;0,COUNTIF('INTEGRALE verrouillée'!AD39:AK39,"=2")+COUNTIF('INTEGRALE verrouillée'!AD39:AK39,"=3"),"-")</f>
        <v>-</v>
      </c>
      <c r="L41" s="1098" t="str">
        <f>IF(I41&gt;0,COUNTIF('INTEGRALE verrouillée'!AD39:AK39,"=1"),"-")</f>
        <v>-</v>
      </c>
      <c r="M41" s="1238" t="str">
        <f>IF(I41&gt;0,AVERAGE('INTEGRALE verrouillée'!AD39:AK39),"-")</f>
        <v>-</v>
      </c>
      <c r="N41" s="1107" t="s">
        <v>0</v>
      </c>
      <c r="O41" s="1114">
        <f>COUNTIF('INTEGRALE verrouillée'!AL39:AS39,"&gt;0")</f>
        <v>0</v>
      </c>
      <c r="P41" s="1115" t="str">
        <f t="shared" ref="P41:P72" si="12">IF(O41&gt;0,O41/$O$3,"-")</f>
        <v>-</v>
      </c>
      <c r="Q41" s="1242" t="str">
        <f>IF(O41&gt;0,COUNTIF('INTEGRALE verrouillée'!AL39:AS39,"=2")+COUNTIF('INTEGRALE verrouillée'!AL39:AS39,"=3"),"-")</f>
        <v>-</v>
      </c>
      <c r="R41" s="1114" t="str">
        <f>IF(O41&gt;0,COUNTIF('INTEGRALE verrouillée'!AL39:AS39,"=1"),"-")</f>
        <v>-</v>
      </c>
      <c r="S41" s="1250" t="str">
        <f>IF(O41&gt;0,AVERAGE('INTEGRALE verrouillée'!AL39:AS39),"-")</f>
        <v>-</v>
      </c>
      <c r="T41" s="1214" t="s">
        <v>0</v>
      </c>
      <c r="U41" s="1124">
        <f>COUNTIF('INTEGRALE verrouillée'!AT39:BC39,"&gt;0")</f>
        <v>0</v>
      </c>
      <c r="V41" s="1125" t="str">
        <f t="shared" ref="V41:V72" si="13">IF(U41&gt;0,U41/$U$3,"-")</f>
        <v>-</v>
      </c>
      <c r="W41" s="1249" t="str">
        <f>IF(U41&gt;0,COUNTIF('INTEGRALE verrouillée'!AT39:BC39,"=2")+COUNTIF('INTEGRALE verrouillée'!AT39:BC39,"=3"),"-")</f>
        <v>-</v>
      </c>
      <c r="X41" s="1124" t="str">
        <f>IF(U41&gt;0,COUNTIF('INTEGRALE verrouillée'!AT39:BC39,"=1"),"-")</f>
        <v>-</v>
      </c>
      <c r="Y41" s="1251" t="str">
        <f>IF(U41&gt;0,AVERAGE('INTEGRALE verrouillée'!AT39:BC39),"-")</f>
        <v>-</v>
      </c>
      <c r="Z41" s="1220" t="s">
        <v>0</v>
      </c>
      <c r="AA41" s="1134">
        <f>COUNTIF('INTEGRALE verrouillée'!BD39:BN39,"&gt;0")</f>
        <v>0</v>
      </c>
      <c r="AB41" s="1135" t="str">
        <f t="shared" ref="AB41:AB72" si="14">IF(AA41&gt;0,AA41/$AA$3,"-")</f>
        <v>-</v>
      </c>
      <c r="AC41" s="1259" t="str">
        <f>IF(AA41&gt;0,COUNTIF('INTEGRALE verrouillée'!BD39:BN39,"=2")+COUNTIF('INTEGRALE verrouillée'!BD39:BN39,"=3"),"-")</f>
        <v>-</v>
      </c>
      <c r="AD41" s="1134" t="str">
        <f>IF(AA41&gt;0,COUNTIF('INTEGRALE verrouillée'!BD39:BN39,"=1"),"-")</f>
        <v>-</v>
      </c>
      <c r="AE41" s="1252" t="str">
        <f>IF(AA41&gt;0,AVERAGE('INTEGRALE verrouillée'!BD39:BN39),"-")</f>
        <v>-</v>
      </c>
      <c r="AF41" s="1221" t="s">
        <v>0</v>
      </c>
      <c r="AG41" s="1144">
        <f>COUNTIF('INTEGRALE verrouillée'!BO39:BX39,"&gt;0")</f>
        <v>0</v>
      </c>
      <c r="AH41" s="1145" t="str">
        <f t="shared" ref="AH41:AH72" si="15">IF(AG41&gt;0,AG41/$AG$3,"-")</f>
        <v>-</v>
      </c>
      <c r="AI41" s="1262" t="str">
        <f>IF(AG41&gt;0,COUNTIF('INTEGRALE verrouillée'!BO39:BX39,"=2")+COUNTIF('INTEGRALE verrouillée'!BO39:BX39,"=3"),"-")</f>
        <v>-</v>
      </c>
      <c r="AJ41" s="1144" t="str">
        <f>IF(AG41&gt;0,COUNTIF('INTEGRALE verrouillée'!BO39:BX39,"=1"),"-")</f>
        <v>-</v>
      </c>
      <c r="AK41" s="1253" t="str">
        <f>IF(AG41&gt;0,AVERAGE('INTEGRALE verrouillée'!BO39:BX39),"-")</f>
        <v>-</v>
      </c>
      <c r="AL41" s="1223" t="s">
        <v>0</v>
      </c>
      <c r="AM41" s="1154">
        <f>COUNTIF('INTEGRALE verrouillée'!BY39:CK39,"&gt;0")</f>
        <v>0</v>
      </c>
      <c r="AN41" s="1155" t="str">
        <f t="shared" ref="AN41:AN72" si="16">IF(AM41&gt;0,AM41/$AM$3,"-")</f>
        <v>-</v>
      </c>
      <c r="AO41" s="1265" t="str">
        <f>IF(AM41&gt;0,COUNTIF('INTEGRALE verrouillée'!BY39:CK39,"=2")+COUNTIF('INTEGRALE verrouillée'!BY39:CK39,"=3"),"-")</f>
        <v>-</v>
      </c>
      <c r="AP41" s="1154" t="str">
        <f>IF(AM41&gt;0,COUNTIF('INTEGRALE verrouillée'!BY39:CK39,"=1"),"-")</f>
        <v>-</v>
      </c>
      <c r="AQ41" s="1254" t="str">
        <f>IF(AM41&gt;0,AVERAGE('INTEGRALE verrouillée'!BY39:CK39),"-")</f>
        <v>-</v>
      </c>
      <c r="AR41" s="1225" t="s">
        <v>0</v>
      </c>
      <c r="AS41" s="1089">
        <f>COUNTIF('INTEGRALE verrouillée'!CL39:CW39,"&gt;0")</f>
        <v>0</v>
      </c>
      <c r="AT41" s="1090" t="str">
        <f t="shared" ref="AT41:AT72" si="17">IF(AS41&gt;0,AS41/$AS$3,"-")</f>
        <v>-</v>
      </c>
      <c r="AU41" s="1268" t="str">
        <f>IF(AS41&gt;0,COUNTIF('INTEGRALE verrouillée'!CL39:CW39,"=2")+COUNTIF('INTEGRALE verrouillée'!CL39:CW39,"=3"),"-")</f>
        <v>-</v>
      </c>
      <c r="AV41" s="1089" t="str">
        <f>IF(AS41&gt;0,COUNTIF('INTEGRALE verrouillée'!CL39:CW39,"=1"),"-")</f>
        <v>-</v>
      </c>
      <c r="AW41" s="1255" t="str">
        <f>IF(AS41&gt;0,AVERAGE('INTEGRALE verrouillée'!CL39:CW39),"-")</f>
        <v>-</v>
      </c>
      <c r="AX41" s="1104" t="s">
        <v>0</v>
      </c>
      <c r="AY41" s="1098">
        <f>COUNTIF('INTEGRALE verrouillée'!CX39:DJ39,"&gt;0")</f>
        <v>0</v>
      </c>
      <c r="AZ41" s="1099" t="str">
        <f t="shared" ref="AZ41:AZ72" si="18">IF(AY41&gt;0,AY41/$AY$3,"-")</f>
        <v>-</v>
      </c>
      <c r="BA41" s="1237" t="str">
        <f>IF(AY41&gt;0,COUNTIF('INTEGRALE verrouillée'!CX39:DJ39,"=2")+COUNTIF('INTEGRALE verrouillée'!CX39:DJ39,"=3"),"-")</f>
        <v>-</v>
      </c>
      <c r="BB41" s="1098" t="str">
        <f>IF(AY41&gt;0,COUNTIF('INTEGRALE verrouillée'!CX39:DJ39,"=1"),"-")</f>
        <v>-</v>
      </c>
      <c r="BC41" s="1238" t="str">
        <f>IF(AY41&gt;0,AVERAGE('INTEGRALE verrouillée'!CX39:DJ39),"-")</f>
        <v>-</v>
      </c>
      <c r="BD41" s="1107" t="s">
        <v>0</v>
      </c>
      <c r="BE41" s="1114">
        <f>COUNTIF('INTEGRALE verrouillée'!DK39:DS39,"&gt;0")</f>
        <v>0</v>
      </c>
      <c r="BF41" s="1115" t="str">
        <f t="shared" ref="BF41:BF72" si="19">IF(BE41&gt;0,BE41/$BE$3,"-")</f>
        <v>-</v>
      </c>
      <c r="BG41" s="1242" t="str">
        <f>IF(BE41&gt;0,COUNTIF('INTEGRALE verrouillée'!DK39:DS39,"=2")+COUNTIF('INTEGRALE verrouillée'!DK39:DS39,"=3"),"-")</f>
        <v>-</v>
      </c>
      <c r="BH41" s="1114" t="str">
        <f>IF(BE41&gt;0,COUNTIF('INTEGRALE verrouillée'!DK39:DS39,"=1"),"-")</f>
        <v>-</v>
      </c>
      <c r="BI41" s="1250" t="str">
        <f>IF(BE41&gt;0,AVERAGE('INTEGRALE verrouillée'!DK39:DS39),"-")</f>
        <v>-</v>
      </c>
      <c r="BJ41" s="1215" t="s">
        <v>0</v>
      </c>
      <c r="BK41" s="1339"/>
      <c r="BL41" s="1442"/>
    </row>
    <row r="42" spans="1:64" s="1166" customFormat="1" ht="11.1" customHeight="1" x14ac:dyDescent="0.25">
      <c r="A42" s="1333"/>
      <c r="B42" s="181" t="s">
        <v>147</v>
      </c>
      <c r="C42" s="1080">
        <f>'INTEGRALE verrouillée'!C40</f>
        <v>60</v>
      </c>
      <c r="D42" s="938">
        <f>'INTEGRALE verrouillée'!D40</f>
        <v>0.625</v>
      </c>
      <c r="E42" s="1089">
        <f>COUNTIF('INTEGRALE verrouillée'!AA40:AC40,"&gt;0")</f>
        <v>0</v>
      </c>
      <c r="F42" s="1090" t="str">
        <f t="shared" si="10"/>
        <v>-</v>
      </c>
      <c r="G42" s="1091" t="str">
        <f>IF(E42&gt;0,AVERAGE('INTEGRALE verrouillée'!AA40:AC40),"-")</f>
        <v>-</v>
      </c>
      <c r="H42" s="1104" t="s">
        <v>0</v>
      </c>
      <c r="I42" s="1098">
        <f>COUNTIF('INTEGRALE verrouillée'!AD40:AK40,"&gt;0")</f>
        <v>0</v>
      </c>
      <c r="J42" s="1099" t="str">
        <f t="shared" si="11"/>
        <v>-</v>
      </c>
      <c r="K42" s="1237" t="str">
        <f>IF(I42&gt;0,COUNTIF('INTEGRALE verrouillée'!AD40:AK40,"=2")+COUNTIF('INTEGRALE verrouillée'!AD40:AK40,"=3"),"-")</f>
        <v>-</v>
      </c>
      <c r="L42" s="1098" t="str">
        <f>IF(I42&gt;0,COUNTIF('INTEGRALE verrouillée'!AD40:AK40,"=1"),"-")</f>
        <v>-</v>
      </c>
      <c r="M42" s="1238" t="str">
        <f>IF(I42&gt;0,AVERAGE('INTEGRALE verrouillée'!AD40:AK40),"-")</f>
        <v>-</v>
      </c>
      <c r="N42" s="1107" t="s">
        <v>0</v>
      </c>
      <c r="O42" s="1114">
        <f>COUNTIF('INTEGRALE verrouillée'!AL40:AS40,"&gt;0")</f>
        <v>3</v>
      </c>
      <c r="P42" s="1115">
        <f t="shared" si="12"/>
        <v>0.375</v>
      </c>
      <c r="Q42" s="1242">
        <f>IF(O42&gt;0,COUNTIF('INTEGRALE verrouillée'!AL40:AS40,"=2")+COUNTIF('INTEGRALE verrouillée'!AL40:AS40,"=3"),"-")</f>
        <v>0</v>
      </c>
      <c r="R42" s="1114">
        <f>IF(O42&gt;0,COUNTIF('INTEGRALE verrouillée'!AL40:AS40,"=1"),"-")</f>
        <v>0</v>
      </c>
      <c r="S42" s="1250">
        <f>IF(O42&gt;0,AVERAGE('INTEGRALE verrouillée'!AL40:AS40),"-")</f>
        <v>9.3333333333333339</v>
      </c>
      <c r="T42" s="1214">
        <v>14</v>
      </c>
      <c r="U42" s="1124">
        <f>COUNTIF('INTEGRALE verrouillée'!AT40:BC40,"&gt;0")</f>
        <v>7</v>
      </c>
      <c r="V42" s="1125">
        <f t="shared" si="13"/>
        <v>0.7</v>
      </c>
      <c r="W42" s="1249">
        <f>IF(U42&gt;0,COUNTIF('INTEGRALE verrouillée'!AT40:BC40,"=2")+COUNTIF('INTEGRALE verrouillée'!AT40:BC40,"=3"),"-")</f>
        <v>2</v>
      </c>
      <c r="X42" s="1124">
        <f>IF(U42&gt;0,COUNTIF('INTEGRALE verrouillée'!AT40:BC40,"=1"),"-")</f>
        <v>0</v>
      </c>
      <c r="Y42" s="1251">
        <f>IF(U42&gt;0,AVERAGE('INTEGRALE verrouillée'!AT40:BC40),"-")</f>
        <v>5.7142857142857144</v>
      </c>
      <c r="Z42" s="1220">
        <v>8</v>
      </c>
      <c r="AA42" s="1134">
        <f>COUNTIF('INTEGRALE verrouillée'!BD40:BN40,"&gt;0")</f>
        <v>10</v>
      </c>
      <c r="AB42" s="1135">
        <f t="shared" si="14"/>
        <v>0.90909090909090906</v>
      </c>
      <c r="AC42" s="1259">
        <f>IF(AA42&gt;0,COUNTIF('INTEGRALE verrouillée'!BD40:BN40,"=2")+COUNTIF('INTEGRALE verrouillée'!BD40:BN40,"=3"),"-")</f>
        <v>1</v>
      </c>
      <c r="AD42" s="1134">
        <f>IF(AA42&gt;0,COUNTIF('INTEGRALE verrouillée'!BD40:BN40,"=1"),"-")</f>
        <v>0</v>
      </c>
      <c r="AE42" s="1252">
        <f>IF(AA42&gt;0,AVERAGE('INTEGRALE verrouillée'!BD40:BN40),"-")</f>
        <v>6.8</v>
      </c>
      <c r="AF42" s="1221">
        <v>7</v>
      </c>
      <c r="AG42" s="1144">
        <f>COUNTIF('INTEGRALE verrouillée'!BO40:BX40,"&gt;0")</f>
        <v>6</v>
      </c>
      <c r="AH42" s="1145">
        <f t="shared" si="15"/>
        <v>0.6</v>
      </c>
      <c r="AI42" s="1262">
        <f>IF(AG42&gt;0,COUNTIF('INTEGRALE verrouillée'!BO40:BX40,"=2")+COUNTIF('INTEGRALE verrouillée'!BO40:BX40,"=3"),"-")</f>
        <v>2</v>
      </c>
      <c r="AJ42" s="1144">
        <f>IF(AG42&gt;0,COUNTIF('INTEGRALE verrouillée'!BO40:BX40,"=1"),"-")</f>
        <v>1</v>
      </c>
      <c r="AK42" s="1253">
        <f>IF(AG42&gt;0,AVERAGE('INTEGRALE verrouillée'!BO40:BX40),"-")</f>
        <v>4.666666666666667</v>
      </c>
      <c r="AL42" s="1223">
        <v>5</v>
      </c>
      <c r="AM42" s="1154">
        <f>COUNTIF('INTEGRALE verrouillée'!BY40:CK40,"&gt;0")</f>
        <v>5</v>
      </c>
      <c r="AN42" s="1155">
        <f t="shared" si="16"/>
        <v>0.38461538461538464</v>
      </c>
      <c r="AO42" s="1265">
        <f>IF(AM42&gt;0,COUNTIF('INTEGRALE verrouillée'!BY40:CK40,"=2")+COUNTIF('INTEGRALE verrouillée'!BY40:CK40,"=3"),"-")</f>
        <v>2</v>
      </c>
      <c r="AP42" s="1154">
        <f>IF(AM42&gt;0,COUNTIF('INTEGRALE verrouillée'!BY40:CK40,"=1"),"-")</f>
        <v>1</v>
      </c>
      <c r="AQ42" s="1254">
        <f>IF(AM42&gt;0,AVERAGE('INTEGRALE verrouillée'!BY40:CK40),"-")</f>
        <v>3.2</v>
      </c>
      <c r="AR42" s="1225">
        <v>2</v>
      </c>
      <c r="AS42" s="1089">
        <f>COUNTIF('INTEGRALE verrouillée'!CL40:CW40,"&gt;0")</f>
        <v>10</v>
      </c>
      <c r="AT42" s="1090">
        <f t="shared" si="17"/>
        <v>0.83333333333333337</v>
      </c>
      <c r="AU42" s="1268">
        <f>IF(AS42&gt;0,COUNTIF('INTEGRALE verrouillée'!CL40:CW40,"=2")+COUNTIF('INTEGRALE verrouillée'!CL40:CW40,"=3"),"-")</f>
        <v>3</v>
      </c>
      <c r="AV42" s="1089">
        <f>IF(AS42&gt;0,COUNTIF('INTEGRALE verrouillée'!CL40:CW40,"=1"),"-")</f>
        <v>3</v>
      </c>
      <c r="AW42" s="1255">
        <f>IF(AS42&gt;0,AVERAGE('INTEGRALE verrouillée'!CL40:CW40),"-")</f>
        <v>4.5</v>
      </c>
      <c r="AX42" s="1104">
        <v>1</v>
      </c>
      <c r="AY42" s="1098">
        <f>COUNTIF('INTEGRALE verrouillée'!CX40:DJ40,"&gt;0")</f>
        <v>12</v>
      </c>
      <c r="AZ42" s="1099">
        <f t="shared" si="18"/>
        <v>0.92307692307692313</v>
      </c>
      <c r="BA42" s="1237">
        <f>IF(AY42&gt;0,COUNTIF('INTEGRALE verrouillée'!CX40:DJ40,"=2")+COUNTIF('INTEGRALE verrouillée'!CX40:DJ40,"=3"),"-")</f>
        <v>3</v>
      </c>
      <c r="BB42" s="1098">
        <f>IF(AY42&gt;0,COUNTIF('INTEGRALE verrouillée'!CX40:DJ40,"=1"),"-")</f>
        <v>3</v>
      </c>
      <c r="BC42" s="1238">
        <f>IF(AY42&gt;0,AVERAGE('INTEGRALE verrouillée'!CX40:DJ40),"-")</f>
        <v>5.833333333333333</v>
      </c>
      <c r="BD42" s="1107">
        <v>1</v>
      </c>
      <c r="BE42" s="1114">
        <f>COUNTIF('INTEGRALE verrouillée'!DK40:DS40,"&gt;0")</f>
        <v>7</v>
      </c>
      <c r="BF42" s="1115">
        <f t="shared" si="19"/>
        <v>0.875</v>
      </c>
      <c r="BG42" s="1242">
        <f>IF(BE42&gt;0,COUNTIF('INTEGRALE verrouillée'!DK40:DS40,"=2")+COUNTIF('INTEGRALE verrouillée'!DK40:DS40,"=3"),"-")</f>
        <v>0</v>
      </c>
      <c r="BH42" s="1114">
        <f>IF(BE42&gt;0,COUNTIF('INTEGRALE verrouillée'!DK40:DS40,"=1"),"-")</f>
        <v>2</v>
      </c>
      <c r="BI42" s="1250">
        <f>IF(BE42&gt;0,AVERAGE('INTEGRALE verrouillée'!DK40:DS40),"-")</f>
        <v>10.571428571428571</v>
      </c>
      <c r="BJ42" s="1215" t="s">
        <v>0</v>
      </c>
      <c r="BK42" s="1339"/>
      <c r="BL42" s="1442" t="s">
        <v>106</v>
      </c>
    </row>
    <row r="43" spans="1:64" s="1166" customFormat="1" ht="11.1" customHeight="1" x14ac:dyDescent="0.25">
      <c r="A43" s="1334"/>
      <c r="B43" s="177" t="s">
        <v>69</v>
      </c>
      <c r="C43" s="1080">
        <f>'INTEGRALE verrouillée'!C41</f>
        <v>16</v>
      </c>
      <c r="D43" s="938">
        <f>'INTEGRALE verrouillée'!D41</f>
        <v>0.16666666666666666</v>
      </c>
      <c r="E43" s="1089">
        <f>COUNTIF('INTEGRALE verrouillée'!AA41:AC41,"&gt;0")</f>
        <v>0</v>
      </c>
      <c r="F43" s="1090" t="str">
        <f t="shared" si="10"/>
        <v>-</v>
      </c>
      <c r="G43" s="1091" t="str">
        <f>IF(E43&gt;0,AVERAGE('INTEGRALE verrouillée'!AA41:AC41),"-")</f>
        <v>-</v>
      </c>
      <c r="H43" s="1104" t="s">
        <v>0</v>
      </c>
      <c r="I43" s="1098">
        <f>COUNTIF('INTEGRALE verrouillée'!AD41:AK41,"&gt;0")</f>
        <v>0</v>
      </c>
      <c r="J43" s="1099" t="str">
        <f t="shared" si="11"/>
        <v>-</v>
      </c>
      <c r="K43" s="1237" t="str">
        <f>IF(I43&gt;0,COUNTIF('INTEGRALE verrouillée'!AD41:AK41,"=2")+COUNTIF('INTEGRALE verrouillée'!AD41:AK41,"=3"),"-")</f>
        <v>-</v>
      </c>
      <c r="L43" s="1098" t="str">
        <f>IF(I43&gt;0,COUNTIF('INTEGRALE verrouillée'!AD41:AK41,"=1"),"-")</f>
        <v>-</v>
      </c>
      <c r="M43" s="1238" t="str">
        <f>IF(I43&gt;0,AVERAGE('INTEGRALE verrouillée'!AD41:AK41),"-")</f>
        <v>-</v>
      </c>
      <c r="N43" s="1107" t="s">
        <v>0</v>
      </c>
      <c r="O43" s="1114">
        <f>COUNTIF('INTEGRALE verrouillée'!AL41:AS41,"&gt;0")</f>
        <v>0</v>
      </c>
      <c r="P43" s="1115" t="str">
        <f t="shared" si="12"/>
        <v>-</v>
      </c>
      <c r="Q43" s="1242" t="str">
        <f>IF(O43&gt;0,COUNTIF('INTEGRALE verrouillée'!AL41:AS41,"=2")+COUNTIF('INTEGRALE verrouillée'!AL41:AS41,"=3"),"-")</f>
        <v>-</v>
      </c>
      <c r="R43" s="1114" t="str">
        <f>IF(O43&gt;0,COUNTIF('INTEGRALE verrouillée'!AL41:AS41,"=1"),"-")</f>
        <v>-</v>
      </c>
      <c r="S43" s="1250" t="str">
        <f>IF(O43&gt;0,AVERAGE('INTEGRALE verrouillée'!AL41:AS41),"-")</f>
        <v>-</v>
      </c>
      <c r="T43" s="1214" t="s">
        <v>0</v>
      </c>
      <c r="U43" s="1124">
        <f>COUNTIF('INTEGRALE verrouillée'!AT41:BC41,"&gt;0")</f>
        <v>1</v>
      </c>
      <c r="V43" s="1125">
        <f t="shared" si="13"/>
        <v>0.1</v>
      </c>
      <c r="W43" s="1249">
        <f>IF(U43&gt;0,COUNTIF('INTEGRALE verrouillée'!AT41:BC41,"=2")+COUNTIF('INTEGRALE verrouillée'!AT41:BC41,"=3"),"-")</f>
        <v>0</v>
      </c>
      <c r="X43" s="1124">
        <f>IF(U43&gt;0,COUNTIF('INTEGRALE verrouillée'!AT41:BC41,"=1"),"-")</f>
        <v>0</v>
      </c>
      <c r="Y43" s="1251">
        <f>IF(U43&gt;0,AVERAGE('INTEGRALE verrouillée'!AT41:BC41),"-")</f>
        <v>10</v>
      </c>
      <c r="Z43" s="1219" t="s">
        <v>367</v>
      </c>
      <c r="AA43" s="1134">
        <f>COUNTIF('INTEGRALE verrouillée'!BD41:BN41,"&gt;0")</f>
        <v>3</v>
      </c>
      <c r="AB43" s="1135">
        <f t="shared" si="14"/>
        <v>0.27272727272727271</v>
      </c>
      <c r="AC43" s="1259">
        <f>IF(AA43&gt;0,COUNTIF('INTEGRALE verrouillée'!BD41:BN41,"=2")+COUNTIF('INTEGRALE verrouillée'!BD41:BN41,"=3"),"-")</f>
        <v>0</v>
      </c>
      <c r="AD43" s="1134">
        <f>IF(AA43&gt;0,COUNTIF('INTEGRALE verrouillée'!BD41:BN41,"=1"),"-")</f>
        <v>0</v>
      </c>
      <c r="AE43" s="1252">
        <f>IF(AA43&gt;0,AVERAGE('INTEGRALE verrouillée'!BD41:BN41),"-")</f>
        <v>10.333333333333334</v>
      </c>
      <c r="AF43" s="1221">
        <v>15</v>
      </c>
      <c r="AG43" s="1144">
        <f>COUNTIF('INTEGRALE verrouillée'!BO41:BX41,"&gt;0")</f>
        <v>4</v>
      </c>
      <c r="AH43" s="1145">
        <f t="shared" si="15"/>
        <v>0.4</v>
      </c>
      <c r="AI43" s="1262">
        <f>IF(AG43&gt;0,COUNTIF('INTEGRALE verrouillée'!BO41:BX41,"=2")+COUNTIF('INTEGRALE verrouillée'!BO41:BX41,"=3"),"-")</f>
        <v>2</v>
      </c>
      <c r="AJ43" s="1144">
        <f>IF(AG43&gt;0,COUNTIF('INTEGRALE verrouillée'!BO41:BX41,"=1"),"-")</f>
        <v>0</v>
      </c>
      <c r="AK43" s="1253">
        <f>IF(AG43&gt;0,AVERAGE('INTEGRALE verrouillée'!BO41:BX41),"-")</f>
        <v>5.75</v>
      </c>
      <c r="AL43" s="1223">
        <v>12</v>
      </c>
      <c r="AM43" s="1154">
        <f>COUNTIF('INTEGRALE verrouillée'!BY41:CK41,"&gt;0")</f>
        <v>4</v>
      </c>
      <c r="AN43" s="1155">
        <f t="shared" si="16"/>
        <v>0.30769230769230771</v>
      </c>
      <c r="AO43" s="1265">
        <f>IF(AM43&gt;0,COUNTIF('INTEGRALE verrouillée'!BY41:CK41,"=2")+COUNTIF('INTEGRALE verrouillée'!BY41:CK41,"=3"),"-")</f>
        <v>1</v>
      </c>
      <c r="AP43" s="1154">
        <f>IF(AM43&gt;0,COUNTIF('INTEGRALE verrouillée'!BY41:CK41,"=1"),"-")</f>
        <v>0</v>
      </c>
      <c r="AQ43" s="1254">
        <f>IF(AM43&gt;0,AVERAGE('INTEGRALE verrouillée'!BY41:CK41),"-")</f>
        <v>7.25</v>
      </c>
      <c r="AR43" s="1225">
        <v>17</v>
      </c>
      <c r="AS43" s="1089">
        <f>COUNTIF('INTEGRALE verrouillée'!CL41:CW41,"&gt;0")</f>
        <v>0</v>
      </c>
      <c r="AT43" s="1090" t="str">
        <f t="shared" si="17"/>
        <v>-</v>
      </c>
      <c r="AU43" s="1268" t="str">
        <f>IF(AS43&gt;0,COUNTIF('INTEGRALE verrouillée'!CL41:CW41,"=2")+COUNTIF('INTEGRALE verrouillée'!CL41:CW41,"=3"),"-")</f>
        <v>-</v>
      </c>
      <c r="AV43" s="1089" t="str">
        <f>IF(AS43&gt;0,COUNTIF('INTEGRALE verrouillée'!CL41:CW41,"=1"),"-")</f>
        <v>-</v>
      </c>
      <c r="AW43" s="1255" t="str">
        <f>IF(AS43&gt;0,AVERAGE('INTEGRALE verrouillée'!CL41:CW41),"-")</f>
        <v>-</v>
      </c>
      <c r="AX43" s="1104" t="s">
        <v>0</v>
      </c>
      <c r="AY43" s="1098">
        <f>COUNTIF('INTEGRALE verrouillée'!CX41:DJ41,"&gt;0")</f>
        <v>2</v>
      </c>
      <c r="AZ43" s="1099">
        <f t="shared" si="18"/>
        <v>0.15384615384615385</v>
      </c>
      <c r="BA43" s="1237">
        <f>IF(AY43&gt;0,COUNTIF('INTEGRALE verrouillée'!CX41:DJ41,"=2")+COUNTIF('INTEGRALE verrouillée'!CX41:DJ41,"=3"),"-")</f>
        <v>0</v>
      </c>
      <c r="BB43" s="1098">
        <f>IF(AY43&gt;0,COUNTIF('INTEGRALE verrouillée'!CX41:DJ41,"=1"),"-")</f>
        <v>0</v>
      </c>
      <c r="BC43" s="1238">
        <f>IF(AY43&gt;0,AVERAGE('INTEGRALE verrouillée'!CX41:DJ41),"-")</f>
        <v>5.5</v>
      </c>
      <c r="BD43" s="1217" t="s">
        <v>367</v>
      </c>
      <c r="BE43" s="1114">
        <f>COUNTIF('INTEGRALE verrouillée'!DK41:DS41,"&gt;0")</f>
        <v>2</v>
      </c>
      <c r="BF43" s="1115">
        <f t="shared" si="19"/>
        <v>0.25</v>
      </c>
      <c r="BG43" s="1242">
        <f>IF(BE43&gt;0,COUNTIF('INTEGRALE verrouillée'!DK41:DS41,"=2")+COUNTIF('INTEGRALE verrouillée'!DK41:DS41,"=3"),"-")</f>
        <v>0</v>
      </c>
      <c r="BH43" s="1114">
        <f>IF(BE43&gt;0,COUNTIF('INTEGRALE verrouillée'!DK41:DS41,"=1"),"-")</f>
        <v>0</v>
      </c>
      <c r="BI43" s="1250">
        <f>IF(BE43&gt;0,AVERAGE('INTEGRALE verrouillée'!DK41:DS41),"-")</f>
        <v>10.5</v>
      </c>
      <c r="BJ43" s="1215" t="s">
        <v>0</v>
      </c>
      <c r="BK43" s="1339"/>
      <c r="BL43" s="1442" t="s">
        <v>107</v>
      </c>
    </row>
    <row r="44" spans="1:64" s="1166" customFormat="1" ht="11.1" customHeight="1" x14ac:dyDescent="0.25">
      <c r="A44" s="1333"/>
      <c r="B44" s="176" t="s">
        <v>156</v>
      </c>
      <c r="C44" s="1080">
        <f>'INTEGRALE verrouillée'!C42</f>
        <v>73</v>
      </c>
      <c r="D44" s="938">
        <f>'INTEGRALE verrouillée'!D42</f>
        <v>0.76041666666666663</v>
      </c>
      <c r="E44" s="1089">
        <f>COUNTIF('INTEGRALE verrouillée'!AA42:AC42,"&gt;0")</f>
        <v>0</v>
      </c>
      <c r="F44" s="1090" t="str">
        <f t="shared" si="10"/>
        <v>-</v>
      </c>
      <c r="G44" s="1091" t="str">
        <f>IF(E44&gt;0,AVERAGE('INTEGRALE verrouillée'!AA42:AC42),"-")</f>
        <v>-</v>
      </c>
      <c r="H44" s="1104" t="s">
        <v>0</v>
      </c>
      <c r="I44" s="1098">
        <f>COUNTIF('INTEGRALE verrouillée'!AD42:AK42,"&gt;0")</f>
        <v>0</v>
      </c>
      <c r="J44" s="1099" t="str">
        <f t="shared" si="11"/>
        <v>-</v>
      </c>
      <c r="K44" s="1237" t="str">
        <f>IF(I44&gt;0,COUNTIF('INTEGRALE verrouillée'!AD42:AK42,"=2")+COUNTIF('INTEGRALE verrouillée'!AD42:AK42,"=3"),"-")</f>
        <v>-</v>
      </c>
      <c r="L44" s="1098" t="str">
        <f>IF(I44&gt;0,COUNTIF('INTEGRALE verrouillée'!AD42:AK42,"=1"),"-")</f>
        <v>-</v>
      </c>
      <c r="M44" s="1238" t="str">
        <f>IF(I44&gt;0,AVERAGE('INTEGRALE verrouillée'!AD42:AK42),"-")</f>
        <v>-</v>
      </c>
      <c r="N44" s="1107" t="s">
        <v>0</v>
      </c>
      <c r="O44" s="1114">
        <f>COUNTIF('INTEGRALE verrouillée'!AL42:AS42,"&gt;0")</f>
        <v>3</v>
      </c>
      <c r="P44" s="1115">
        <f t="shared" si="12"/>
        <v>0.375</v>
      </c>
      <c r="Q44" s="1242">
        <f>IF(O44&gt;0,COUNTIF('INTEGRALE verrouillée'!AL42:AS42,"=2")+COUNTIF('INTEGRALE verrouillée'!AL42:AS42,"=3"),"-")</f>
        <v>0</v>
      </c>
      <c r="R44" s="1114">
        <f>IF(O44&gt;0,COUNTIF('INTEGRALE verrouillée'!AL42:AS42,"=1"),"-")</f>
        <v>1</v>
      </c>
      <c r="S44" s="1250">
        <f>IF(O44&gt;0,AVERAGE('INTEGRALE verrouillée'!AL42:AS42),"-")</f>
        <v>3.6666666666666665</v>
      </c>
      <c r="T44" s="1214">
        <v>3</v>
      </c>
      <c r="U44" s="1124">
        <f>COUNTIF('INTEGRALE verrouillée'!AT42:BC42,"&gt;0")</f>
        <v>9</v>
      </c>
      <c r="V44" s="1125">
        <f t="shared" si="13"/>
        <v>0.9</v>
      </c>
      <c r="W44" s="1249">
        <f>IF(U44&gt;0,COUNTIF('INTEGRALE verrouillée'!AT42:BC42,"=2")+COUNTIF('INTEGRALE verrouillée'!AT42:BC42,"=3"),"-")</f>
        <v>2</v>
      </c>
      <c r="X44" s="1124">
        <f>IF(U44&gt;0,COUNTIF('INTEGRALE verrouillée'!AT42:BC42,"=1"),"-")</f>
        <v>3</v>
      </c>
      <c r="Y44" s="1251">
        <f>IF(U44&gt;0,AVERAGE('INTEGRALE verrouillée'!AT42:BC42),"-")</f>
        <v>4.2222222222222223</v>
      </c>
      <c r="Z44" s="1220">
        <v>1</v>
      </c>
      <c r="AA44" s="1134">
        <f>COUNTIF('INTEGRALE verrouillée'!BD42:BN42,"&gt;0")</f>
        <v>11</v>
      </c>
      <c r="AB44" s="1135">
        <f t="shared" si="14"/>
        <v>1</v>
      </c>
      <c r="AC44" s="1259">
        <f>IF(AA44&gt;0,COUNTIF('INTEGRALE verrouillée'!BD42:BN42,"=2")+COUNTIF('INTEGRALE verrouillée'!BD42:BN42,"=3"),"-")</f>
        <v>3</v>
      </c>
      <c r="AD44" s="1134">
        <f>IF(AA44&gt;0,COUNTIF('INTEGRALE verrouillée'!BD42:BN42,"=1"),"-")</f>
        <v>2</v>
      </c>
      <c r="AE44" s="1252">
        <f>IF(AA44&gt;0,AVERAGE('INTEGRALE verrouillée'!BD42:BN42),"-")</f>
        <v>5.6363636363636367</v>
      </c>
      <c r="AF44" s="1221">
        <v>4</v>
      </c>
      <c r="AG44" s="1144">
        <f>COUNTIF('INTEGRALE verrouillée'!BO42:BX42,"&gt;0")</f>
        <v>9</v>
      </c>
      <c r="AH44" s="1145">
        <f t="shared" si="15"/>
        <v>0.9</v>
      </c>
      <c r="AI44" s="1262">
        <f>IF(AG44&gt;0,COUNTIF('INTEGRALE verrouillée'!BO42:BX42,"=2")+COUNTIF('INTEGRALE verrouillée'!BO42:BX42,"=3"),"-")</f>
        <v>4</v>
      </c>
      <c r="AJ44" s="1144">
        <f>IF(AG44&gt;0,COUNTIF('INTEGRALE verrouillée'!BO42:BX42,"=1"),"-")</f>
        <v>0</v>
      </c>
      <c r="AK44" s="1253">
        <f>IF(AG44&gt;0,AVERAGE('INTEGRALE verrouillée'!BO42:BX42),"-")</f>
        <v>4.8888888888888893</v>
      </c>
      <c r="AL44" s="1223">
        <v>4</v>
      </c>
      <c r="AM44" s="1154">
        <f>COUNTIF('INTEGRALE verrouillée'!BY42:CK42,"&gt;0")</f>
        <v>11</v>
      </c>
      <c r="AN44" s="1155">
        <f t="shared" si="16"/>
        <v>0.84615384615384615</v>
      </c>
      <c r="AO44" s="1265">
        <f>IF(AM44&gt;0,COUNTIF('INTEGRALE verrouillée'!BY42:CK42,"=2")+COUNTIF('INTEGRALE verrouillée'!BY42:CK42,"=3"),"-")</f>
        <v>3</v>
      </c>
      <c r="AP44" s="1154">
        <f>IF(AM44&gt;0,COUNTIF('INTEGRALE verrouillée'!BY42:CK42,"=1"),"-")</f>
        <v>0</v>
      </c>
      <c r="AQ44" s="1254">
        <f>IF(AM44&gt;0,AVERAGE('INTEGRALE verrouillée'!BY42:CK42),"-")</f>
        <v>7.3636363636363633</v>
      </c>
      <c r="AR44" s="1225">
        <v>12</v>
      </c>
      <c r="AS44" s="1089">
        <f>COUNTIF('INTEGRALE verrouillée'!CL42:CW42,"&gt;0")</f>
        <v>10</v>
      </c>
      <c r="AT44" s="1090">
        <f t="shared" si="17"/>
        <v>0.83333333333333337</v>
      </c>
      <c r="AU44" s="1268">
        <f>IF(AS44&gt;0,COUNTIF('INTEGRALE verrouillée'!CL42:CW42,"=2")+COUNTIF('INTEGRALE verrouillée'!CL42:CW42,"=3"),"-")</f>
        <v>2</v>
      </c>
      <c r="AV44" s="1089">
        <f>IF(AS44&gt;0,COUNTIF('INTEGRALE verrouillée'!CL42:CW42,"=1"),"-")</f>
        <v>0</v>
      </c>
      <c r="AW44" s="1255">
        <f>IF(AS44&gt;0,AVERAGE('INTEGRALE verrouillée'!CL42:CW42),"-")</f>
        <v>8.6</v>
      </c>
      <c r="AX44" s="1104">
        <v>11</v>
      </c>
      <c r="AY44" s="1098">
        <f>COUNTIF('INTEGRALE verrouillée'!CX42:DJ42,"&gt;0")</f>
        <v>12</v>
      </c>
      <c r="AZ44" s="1099">
        <f t="shared" si="18"/>
        <v>0.92307692307692313</v>
      </c>
      <c r="BA44" s="1237">
        <f>IF(AY44&gt;0,COUNTIF('INTEGRALE verrouillée'!CX42:DJ42,"=2")+COUNTIF('INTEGRALE verrouillée'!CX42:DJ42,"=3"),"-")</f>
        <v>0</v>
      </c>
      <c r="BB44" s="1098">
        <f>IF(AY44&gt;0,COUNTIF('INTEGRALE verrouillée'!CX42:DJ42,"=1"),"-")</f>
        <v>0</v>
      </c>
      <c r="BC44" s="1238">
        <f>IF(AY44&gt;0,AVERAGE('INTEGRALE verrouillée'!CX42:DJ42),"-")</f>
        <v>9.75</v>
      </c>
      <c r="BD44" s="1107">
        <v>13</v>
      </c>
      <c r="BE44" s="1114">
        <f>COUNTIF('INTEGRALE verrouillée'!DK42:DS42,"&gt;0")</f>
        <v>8</v>
      </c>
      <c r="BF44" s="1115">
        <f t="shared" si="19"/>
        <v>1</v>
      </c>
      <c r="BG44" s="1242">
        <f>IF(BE44&gt;0,COUNTIF('INTEGRALE verrouillée'!DK42:DS42,"=2")+COUNTIF('INTEGRALE verrouillée'!DK42:DS42,"=3"),"-")</f>
        <v>5</v>
      </c>
      <c r="BH44" s="1114">
        <f>IF(BE44&gt;0,COUNTIF('INTEGRALE verrouillée'!DK42:DS42,"=1"),"-")</f>
        <v>0</v>
      </c>
      <c r="BI44" s="1250">
        <f>IF(BE44&gt;0,AVERAGE('INTEGRALE verrouillée'!DK42:DS42),"-")</f>
        <v>4.625</v>
      </c>
      <c r="BJ44" s="1215" t="s">
        <v>0</v>
      </c>
      <c r="BK44" s="1339"/>
      <c r="BL44" s="1442" t="s">
        <v>108</v>
      </c>
    </row>
    <row r="45" spans="1:64" s="1166" customFormat="1" ht="11.1" customHeight="1" x14ac:dyDescent="0.25">
      <c r="A45" s="1333"/>
      <c r="B45" s="178" t="s">
        <v>218</v>
      </c>
      <c r="C45" s="1080">
        <f>'INTEGRALE verrouillée'!C43</f>
        <v>33</v>
      </c>
      <c r="D45" s="938">
        <f>'INTEGRALE verrouillée'!D43</f>
        <v>0.34375</v>
      </c>
      <c r="E45" s="1089">
        <f>COUNTIF('INTEGRALE verrouillée'!AA43:AC43,"&gt;0")</f>
        <v>0</v>
      </c>
      <c r="F45" s="1090" t="str">
        <f t="shared" si="10"/>
        <v>-</v>
      </c>
      <c r="G45" s="1091" t="str">
        <f>IF(E45&gt;0,AVERAGE('INTEGRALE verrouillée'!AA43:AC43),"-")</f>
        <v>-</v>
      </c>
      <c r="H45" s="1104" t="s">
        <v>0</v>
      </c>
      <c r="I45" s="1098">
        <f>COUNTIF('INTEGRALE verrouillée'!AD43:AK43,"&gt;0")</f>
        <v>0</v>
      </c>
      <c r="J45" s="1099" t="str">
        <f t="shared" si="11"/>
        <v>-</v>
      </c>
      <c r="K45" s="1237" t="str">
        <f>IF(I45&gt;0,COUNTIF('INTEGRALE verrouillée'!AD43:AK43,"=2")+COUNTIF('INTEGRALE verrouillée'!AD43:AK43,"=3"),"-")</f>
        <v>-</v>
      </c>
      <c r="L45" s="1098" t="str">
        <f>IF(I45&gt;0,COUNTIF('INTEGRALE verrouillée'!AD43:AK43,"=1"),"-")</f>
        <v>-</v>
      </c>
      <c r="M45" s="1238" t="str">
        <f>IF(I45&gt;0,AVERAGE('INTEGRALE verrouillée'!AD43:AK43),"-")</f>
        <v>-</v>
      </c>
      <c r="N45" s="1107" t="s">
        <v>0</v>
      </c>
      <c r="O45" s="1114">
        <f>COUNTIF('INTEGRALE verrouillée'!AL43:AS43,"&gt;0")</f>
        <v>0</v>
      </c>
      <c r="P45" s="1115" t="str">
        <f t="shared" si="12"/>
        <v>-</v>
      </c>
      <c r="Q45" s="1242" t="str">
        <f>IF(O45&gt;0,COUNTIF('INTEGRALE verrouillée'!AL43:AS43,"=2")+COUNTIF('INTEGRALE verrouillée'!AL43:AS43,"=3"),"-")</f>
        <v>-</v>
      </c>
      <c r="R45" s="1114" t="str">
        <f>IF(O45&gt;0,COUNTIF('INTEGRALE verrouillée'!AL43:AS43,"=1"),"-")</f>
        <v>-</v>
      </c>
      <c r="S45" s="1250" t="str">
        <f>IF(O45&gt;0,AVERAGE('INTEGRALE verrouillée'!AL43:AS43),"-")</f>
        <v>-</v>
      </c>
      <c r="T45" s="1214" t="s">
        <v>0</v>
      </c>
      <c r="U45" s="1124">
        <f>COUNTIF('INTEGRALE verrouillée'!AT43:BC43,"&gt;0")</f>
        <v>0</v>
      </c>
      <c r="V45" s="1125" t="str">
        <f t="shared" si="13"/>
        <v>-</v>
      </c>
      <c r="W45" s="1249" t="str">
        <f>IF(U45&gt;0,COUNTIF('INTEGRALE verrouillée'!AT43:BC43,"=2")+COUNTIF('INTEGRALE verrouillée'!AT43:BC43,"=3"),"-")</f>
        <v>-</v>
      </c>
      <c r="X45" s="1124" t="str">
        <f>IF(U45&gt;0,COUNTIF('INTEGRALE verrouillée'!AT43:BC43,"=1"),"-")</f>
        <v>-</v>
      </c>
      <c r="Y45" s="1251" t="str">
        <f>IF(U45&gt;0,AVERAGE('INTEGRALE verrouillée'!AT43:BC43),"-")</f>
        <v>-</v>
      </c>
      <c r="Z45" s="1220" t="s">
        <v>0</v>
      </c>
      <c r="AA45" s="1134">
        <f>COUNTIF('INTEGRALE verrouillée'!BD43:BN43,"&gt;0")</f>
        <v>0</v>
      </c>
      <c r="AB45" s="1135" t="str">
        <f t="shared" si="14"/>
        <v>-</v>
      </c>
      <c r="AC45" s="1259" t="str">
        <f>IF(AA45&gt;0,COUNTIF('INTEGRALE verrouillée'!BD43:BN43,"=2")+COUNTIF('INTEGRALE verrouillée'!BD43:BN43,"=3"),"-")</f>
        <v>-</v>
      </c>
      <c r="AD45" s="1134" t="str">
        <f>IF(AA45&gt;0,COUNTIF('INTEGRALE verrouillée'!BD43:BN43,"=1"),"-")</f>
        <v>-</v>
      </c>
      <c r="AE45" s="1252" t="str">
        <f>IF(AA45&gt;0,AVERAGE('INTEGRALE verrouillée'!BD43:BN43),"-")</f>
        <v>-</v>
      </c>
      <c r="AF45" s="1221" t="s">
        <v>0</v>
      </c>
      <c r="AG45" s="1144">
        <f>COUNTIF('INTEGRALE verrouillée'!BO43:BX43,"&gt;0")</f>
        <v>0</v>
      </c>
      <c r="AH45" s="1145" t="str">
        <f t="shared" si="15"/>
        <v>-</v>
      </c>
      <c r="AI45" s="1262" t="str">
        <f>IF(AG45&gt;0,COUNTIF('INTEGRALE verrouillée'!BO43:BX43,"=2")+COUNTIF('INTEGRALE verrouillée'!BO43:BX43,"=3"),"-")</f>
        <v>-</v>
      </c>
      <c r="AJ45" s="1144" t="str">
        <f>IF(AG45&gt;0,COUNTIF('INTEGRALE verrouillée'!BO43:BX43,"=1"),"-")</f>
        <v>-</v>
      </c>
      <c r="AK45" s="1253" t="str">
        <f>IF(AG45&gt;0,AVERAGE('INTEGRALE verrouillée'!BO43:BX43),"-")</f>
        <v>-</v>
      </c>
      <c r="AL45" s="1223" t="s">
        <v>0</v>
      </c>
      <c r="AM45" s="1154">
        <f>COUNTIF('INTEGRALE verrouillée'!BY43:CK43,"&gt;0")</f>
        <v>6</v>
      </c>
      <c r="AN45" s="1155">
        <f t="shared" si="16"/>
        <v>0.46153846153846156</v>
      </c>
      <c r="AO45" s="1265">
        <f>IF(AM45&gt;0,COUNTIF('INTEGRALE verrouillée'!BY43:CK43,"=2")+COUNTIF('INTEGRALE verrouillée'!BY43:CK43,"=3"),"-")</f>
        <v>1</v>
      </c>
      <c r="AP45" s="1154">
        <f>IF(AM45&gt;0,COUNTIF('INTEGRALE verrouillée'!BY43:CK43,"=1"),"-")</f>
        <v>1</v>
      </c>
      <c r="AQ45" s="1254">
        <f>IF(AM45&gt;0,AVERAGE('INTEGRALE verrouillée'!BY43:CK43),"-")</f>
        <v>6.333333333333333</v>
      </c>
      <c r="AR45" s="1225">
        <v>11</v>
      </c>
      <c r="AS45" s="1089">
        <f>COUNTIF('INTEGRALE verrouillée'!CL43:CW43,"&gt;0")</f>
        <v>9</v>
      </c>
      <c r="AT45" s="1090">
        <f t="shared" si="17"/>
        <v>0.75</v>
      </c>
      <c r="AU45" s="1268">
        <f>IF(AS45&gt;0,COUNTIF('INTEGRALE verrouillée'!CL43:CW43,"=2")+COUNTIF('INTEGRALE verrouillée'!CL43:CW43,"=3"),"-")</f>
        <v>3</v>
      </c>
      <c r="AV45" s="1089">
        <f>IF(AS45&gt;0,COUNTIF('INTEGRALE verrouillée'!CL43:CW43,"=1"),"-")</f>
        <v>0</v>
      </c>
      <c r="AW45" s="1255">
        <f>IF(AS45&gt;0,AVERAGE('INTEGRALE verrouillée'!CL43:CW43),"-")</f>
        <v>6.8888888888888893</v>
      </c>
      <c r="AX45" s="1104">
        <v>5</v>
      </c>
      <c r="AY45" s="1098">
        <f>COUNTIF('INTEGRALE verrouillée'!CX43:DJ43,"&gt;0")</f>
        <v>12</v>
      </c>
      <c r="AZ45" s="1099">
        <f t="shared" si="18"/>
        <v>0.92307692307692313</v>
      </c>
      <c r="BA45" s="1237">
        <f>IF(AY45&gt;0,COUNTIF('INTEGRALE verrouillée'!CX43:DJ43,"=2")+COUNTIF('INTEGRALE verrouillée'!CX43:DJ43,"=3"),"-")</f>
        <v>2</v>
      </c>
      <c r="BB45" s="1098">
        <f>IF(AY45&gt;0,COUNTIF('INTEGRALE verrouillée'!CX43:DJ43,"=1"),"-")</f>
        <v>1</v>
      </c>
      <c r="BC45" s="1238">
        <f>IF(AY45&gt;0,AVERAGE('INTEGRALE verrouillée'!CX43:DJ43),"-")</f>
        <v>7.5</v>
      </c>
      <c r="BD45" s="1107">
        <v>3</v>
      </c>
      <c r="BE45" s="1114">
        <f>COUNTIF('INTEGRALE verrouillée'!DK43:DS43,"&gt;0")</f>
        <v>6</v>
      </c>
      <c r="BF45" s="1115">
        <f t="shared" si="19"/>
        <v>0.75</v>
      </c>
      <c r="BG45" s="1242">
        <f>IF(BE45&gt;0,COUNTIF('INTEGRALE verrouillée'!DK43:DS43,"=2")+COUNTIF('INTEGRALE verrouillée'!DK43:DS43,"=3"),"-")</f>
        <v>1</v>
      </c>
      <c r="BH45" s="1114">
        <f>IF(BE45&gt;0,COUNTIF('INTEGRALE verrouillée'!DK43:DS43,"=1"),"-")</f>
        <v>1</v>
      </c>
      <c r="BI45" s="1250">
        <f>IF(BE45&gt;0,AVERAGE('INTEGRALE verrouillée'!DK43:DS43),"-")</f>
        <v>6.5</v>
      </c>
      <c r="BJ45" s="1215" t="s">
        <v>0</v>
      </c>
      <c r="BK45" s="1339"/>
      <c r="BL45" s="1442" t="s">
        <v>145</v>
      </c>
    </row>
    <row r="46" spans="1:64" s="1166" customFormat="1" ht="11.1" customHeight="1" x14ac:dyDescent="0.25">
      <c r="A46" s="1333"/>
      <c r="B46" s="180" t="s">
        <v>153</v>
      </c>
      <c r="C46" s="1080">
        <f>'INTEGRALE verrouillée'!C44</f>
        <v>4</v>
      </c>
      <c r="D46" s="938">
        <f>'INTEGRALE verrouillée'!D44</f>
        <v>4.1666666666666664E-2</v>
      </c>
      <c r="E46" s="1089">
        <f>COUNTIF('INTEGRALE verrouillée'!AA44:AC44,"&gt;0")</f>
        <v>0</v>
      </c>
      <c r="F46" s="1090" t="str">
        <f t="shared" si="10"/>
        <v>-</v>
      </c>
      <c r="G46" s="1091" t="str">
        <f>IF(E46&gt;0,AVERAGE('INTEGRALE verrouillée'!AA44:AC44),"-")</f>
        <v>-</v>
      </c>
      <c r="H46" s="1104" t="s">
        <v>0</v>
      </c>
      <c r="I46" s="1098">
        <f>COUNTIF('INTEGRALE verrouillée'!AD44:AK44,"&gt;0")</f>
        <v>0</v>
      </c>
      <c r="J46" s="1099" t="str">
        <f t="shared" si="11"/>
        <v>-</v>
      </c>
      <c r="K46" s="1237" t="str">
        <f>IF(I46&gt;0,COUNTIF('INTEGRALE verrouillée'!AD44:AK44,"=2")+COUNTIF('INTEGRALE verrouillée'!AD44:AK44,"=3"),"-")</f>
        <v>-</v>
      </c>
      <c r="L46" s="1098" t="str">
        <f>IF(I46&gt;0,COUNTIF('INTEGRALE verrouillée'!AD44:AK44,"=1"),"-")</f>
        <v>-</v>
      </c>
      <c r="M46" s="1238" t="str">
        <f>IF(I46&gt;0,AVERAGE('INTEGRALE verrouillée'!AD44:AK44),"-")</f>
        <v>-</v>
      </c>
      <c r="N46" s="1107" t="s">
        <v>0</v>
      </c>
      <c r="O46" s="1114">
        <f>COUNTIF('INTEGRALE verrouillée'!AL44:AS44,"&gt;0")</f>
        <v>0</v>
      </c>
      <c r="P46" s="1115" t="str">
        <f t="shared" si="12"/>
        <v>-</v>
      </c>
      <c r="Q46" s="1242" t="str">
        <f>IF(O46&gt;0,COUNTIF('INTEGRALE verrouillée'!AL44:AS44,"=2")+COUNTIF('INTEGRALE verrouillée'!AL44:AS44,"=3"),"-")</f>
        <v>-</v>
      </c>
      <c r="R46" s="1114" t="str">
        <f>IF(O46&gt;0,COUNTIF('INTEGRALE verrouillée'!AL44:AS44,"=1"),"-")</f>
        <v>-</v>
      </c>
      <c r="S46" s="1250" t="str">
        <f>IF(O46&gt;0,AVERAGE('INTEGRALE verrouillée'!AL44:AS44),"-")</f>
        <v>-</v>
      </c>
      <c r="T46" s="1214" t="s">
        <v>0</v>
      </c>
      <c r="U46" s="1124">
        <f>COUNTIF('INTEGRALE verrouillée'!AT44:BC44,"&gt;0")</f>
        <v>2</v>
      </c>
      <c r="V46" s="1125">
        <f t="shared" si="13"/>
        <v>0.2</v>
      </c>
      <c r="W46" s="1249">
        <f>IF(U46&gt;0,COUNTIF('INTEGRALE verrouillée'!AT44:BC44,"=2")+COUNTIF('INTEGRALE verrouillée'!AT44:BC44,"=3"),"-")</f>
        <v>0</v>
      </c>
      <c r="X46" s="1124">
        <f>IF(U46&gt;0,COUNTIF('INTEGRALE verrouillée'!AT44:BC44,"=1"),"-")</f>
        <v>0</v>
      </c>
      <c r="Y46" s="1251">
        <f>IF(U46&gt;0,AVERAGE('INTEGRALE verrouillée'!AT44:BC44),"-")</f>
        <v>6</v>
      </c>
      <c r="Z46" s="1219" t="s">
        <v>367</v>
      </c>
      <c r="AA46" s="1134">
        <f>COUNTIF('INTEGRALE verrouillée'!BD44:BN44,"&gt;0")</f>
        <v>0</v>
      </c>
      <c r="AB46" s="1135" t="str">
        <f t="shared" si="14"/>
        <v>-</v>
      </c>
      <c r="AC46" s="1259" t="str">
        <f>IF(AA46&gt;0,COUNTIF('INTEGRALE verrouillée'!BD44:BN44,"=2")+COUNTIF('INTEGRALE verrouillée'!BD44:BN44,"=3"),"-")</f>
        <v>-</v>
      </c>
      <c r="AD46" s="1134" t="str">
        <f>IF(AA46&gt;0,COUNTIF('INTEGRALE verrouillée'!BD44:BN44,"=1"),"-")</f>
        <v>-</v>
      </c>
      <c r="AE46" s="1252" t="str">
        <f>IF(AA46&gt;0,AVERAGE('INTEGRALE verrouillée'!BD44:BN44),"-")</f>
        <v>-</v>
      </c>
      <c r="AF46" s="1221" t="s">
        <v>0</v>
      </c>
      <c r="AG46" s="1144">
        <f>COUNTIF('INTEGRALE verrouillée'!BO44:BX44,"&gt;0")</f>
        <v>1</v>
      </c>
      <c r="AH46" s="1145">
        <f t="shared" si="15"/>
        <v>0.1</v>
      </c>
      <c r="AI46" s="1262">
        <f>IF(AG46&gt;0,COUNTIF('INTEGRALE verrouillée'!BO44:BX44,"=2")+COUNTIF('INTEGRALE verrouillée'!BO44:BX44,"=3"),"-")</f>
        <v>0</v>
      </c>
      <c r="AJ46" s="1144">
        <f>IF(AG46&gt;0,COUNTIF('INTEGRALE verrouillée'!BO44:BX44,"=1"),"-")</f>
        <v>1</v>
      </c>
      <c r="AK46" s="1253">
        <f>IF(AG46&gt;0,AVERAGE('INTEGRALE verrouillée'!BO44:BX44),"-")</f>
        <v>1</v>
      </c>
      <c r="AL46" s="1224" t="s">
        <v>367</v>
      </c>
      <c r="AM46" s="1154">
        <f>COUNTIF('INTEGRALE verrouillée'!BY44:CK44,"&gt;0")</f>
        <v>0</v>
      </c>
      <c r="AN46" s="1155" t="str">
        <f t="shared" si="16"/>
        <v>-</v>
      </c>
      <c r="AO46" s="1265" t="str">
        <f>IF(AM46&gt;0,COUNTIF('INTEGRALE verrouillée'!BY44:CK44,"=2")+COUNTIF('INTEGRALE verrouillée'!BY44:CK44,"=3"),"-")</f>
        <v>-</v>
      </c>
      <c r="AP46" s="1154" t="str">
        <f>IF(AM46&gt;0,COUNTIF('INTEGRALE verrouillée'!BY44:CK44,"=1"),"-")</f>
        <v>-</v>
      </c>
      <c r="AQ46" s="1254" t="str">
        <f>IF(AM46&gt;0,AVERAGE('INTEGRALE verrouillée'!BY44:CK44),"-")</f>
        <v>-</v>
      </c>
      <c r="AR46" s="1225" t="s">
        <v>0</v>
      </c>
      <c r="AS46" s="1089">
        <f>COUNTIF('INTEGRALE verrouillée'!CL44:CW44,"&gt;0")</f>
        <v>1</v>
      </c>
      <c r="AT46" s="1090">
        <f t="shared" si="17"/>
        <v>8.3333333333333329E-2</v>
      </c>
      <c r="AU46" s="1268">
        <f>IF(AS46&gt;0,COUNTIF('INTEGRALE verrouillée'!CL44:CW44,"=2")+COUNTIF('INTEGRALE verrouillée'!CL44:CW44,"=3"),"-")</f>
        <v>0</v>
      </c>
      <c r="AV46" s="1089">
        <f>IF(AS46&gt;0,COUNTIF('INTEGRALE verrouillée'!CL44:CW44,"=1"),"-")</f>
        <v>0</v>
      </c>
      <c r="AW46" s="1255">
        <f>IF(AS46&gt;0,AVERAGE('INTEGRALE verrouillée'!CL44:CW44),"-")</f>
        <v>15</v>
      </c>
      <c r="AX46" s="1230" t="s">
        <v>367</v>
      </c>
      <c r="AY46" s="1098">
        <f>COUNTIF('INTEGRALE verrouillée'!CX44:DJ44,"&gt;0")</f>
        <v>0</v>
      </c>
      <c r="AZ46" s="1099" t="str">
        <f t="shared" si="18"/>
        <v>-</v>
      </c>
      <c r="BA46" s="1237" t="str">
        <f>IF(AY46&gt;0,COUNTIF('INTEGRALE verrouillée'!CX44:DJ44,"=2")+COUNTIF('INTEGRALE verrouillée'!CX44:DJ44,"=3"),"-")</f>
        <v>-</v>
      </c>
      <c r="BB46" s="1098" t="str">
        <f>IF(AY46&gt;0,COUNTIF('INTEGRALE verrouillée'!CX44:DJ44,"=1"),"-")</f>
        <v>-</v>
      </c>
      <c r="BC46" s="1238" t="str">
        <f>IF(AY46&gt;0,AVERAGE('INTEGRALE verrouillée'!CX44:DJ44),"-")</f>
        <v>-</v>
      </c>
      <c r="BD46" s="1107" t="s">
        <v>0</v>
      </c>
      <c r="BE46" s="1114">
        <f>COUNTIF('INTEGRALE verrouillée'!DK44:DS44,"&gt;0")</f>
        <v>0</v>
      </c>
      <c r="BF46" s="1115" t="str">
        <f t="shared" si="19"/>
        <v>-</v>
      </c>
      <c r="BG46" s="1242" t="str">
        <f>IF(BE46&gt;0,COUNTIF('INTEGRALE verrouillée'!DK44:DS44,"=2")+COUNTIF('INTEGRALE verrouillée'!DK44:DS44,"=3"),"-")</f>
        <v>-</v>
      </c>
      <c r="BH46" s="1114" t="str">
        <f>IF(BE46&gt;0,COUNTIF('INTEGRALE verrouillée'!DK44:DS44,"=1"),"-")</f>
        <v>-</v>
      </c>
      <c r="BI46" s="1250" t="str">
        <f>IF(BE46&gt;0,AVERAGE('INTEGRALE verrouillée'!DK44:DS44),"-")</f>
        <v>-</v>
      </c>
      <c r="BJ46" s="1215" t="s">
        <v>0</v>
      </c>
      <c r="BK46" s="1339"/>
      <c r="BL46" s="1442" t="s">
        <v>127</v>
      </c>
    </row>
    <row r="47" spans="1:64" s="1166" customFormat="1" ht="11.1" customHeight="1" x14ac:dyDescent="0.25">
      <c r="A47" s="1333"/>
      <c r="B47" s="177" t="s">
        <v>132</v>
      </c>
      <c r="C47" s="1080">
        <f>'INTEGRALE verrouillée'!C45</f>
        <v>1</v>
      </c>
      <c r="D47" s="938">
        <f>'INTEGRALE verrouillée'!D45</f>
        <v>1.0416666666666666E-2</v>
      </c>
      <c r="E47" s="1089">
        <f>COUNTIF('INTEGRALE verrouillée'!AA45:AC45,"&gt;0")</f>
        <v>0</v>
      </c>
      <c r="F47" s="1090" t="str">
        <f t="shared" si="10"/>
        <v>-</v>
      </c>
      <c r="G47" s="1091" t="str">
        <f>IF(E47&gt;0,AVERAGE('INTEGRALE verrouillée'!AA45:AC45),"-")</f>
        <v>-</v>
      </c>
      <c r="H47" s="1104" t="s">
        <v>0</v>
      </c>
      <c r="I47" s="1098">
        <f>COUNTIF('INTEGRALE verrouillée'!AD45:AK45,"&gt;0")</f>
        <v>0</v>
      </c>
      <c r="J47" s="1099" t="str">
        <f t="shared" si="11"/>
        <v>-</v>
      </c>
      <c r="K47" s="1237" t="str">
        <f>IF(I47&gt;0,COUNTIF('INTEGRALE verrouillée'!AD45:AK45,"=2")+COUNTIF('INTEGRALE verrouillée'!AD45:AK45,"=3"),"-")</f>
        <v>-</v>
      </c>
      <c r="L47" s="1098" t="str">
        <f>IF(I47&gt;0,COUNTIF('INTEGRALE verrouillée'!AD45:AK45,"=1"),"-")</f>
        <v>-</v>
      </c>
      <c r="M47" s="1238" t="str">
        <f>IF(I47&gt;0,AVERAGE('INTEGRALE verrouillée'!AD45:AK45),"-")</f>
        <v>-</v>
      </c>
      <c r="N47" s="1107" t="s">
        <v>0</v>
      </c>
      <c r="O47" s="1114">
        <f>COUNTIF('INTEGRALE verrouillée'!AL45:AS45,"&gt;0")</f>
        <v>0</v>
      </c>
      <c r="P47" s="1115" t="str">
        <f t="shared" si="12"/>
        <v>-</v>
      </c>
      <c r="Q47" s="1242" t="str">
        <f>IF(O47&gt;0,COUNTIF('INTEGRALE verrouillée'!AL45:AS45,"=2")+COUNTIF('INTEGRALE verrouillée'!AL45:AS45,"=3"),"-")</f>
        <v>-</v>
      </c>
      <c r="R47" s="1114" t="str">
        <f>IF(O47&gt;0,COUNTIF('INTEGRALE verrouillée'!AL45:AS45,"=1"),"-")</f>
        <v>-</v>
      </c>
      <c r="S47" s="1250" t="str">
        <f>IF(O47&gt;0,AVERAGE('INTEGRALE verrouillée'!AL45:AS45),"-")</f>
        <v>-</v>
      </c>
      <c r="T47" s="1214" t="s">
        <v>0</v>
      </c>
      <c r="U47" s="1124">
        <f>COUNTIF('INTEGRALE verrouillée'!AT45:BC45,"&gt;0")</f>
        <v>0</v>
      </c>
      <c r="V47" s="1125" t="str">
        <f t="shared" si="13"/>
        <v>-</v>
      </c>
      <c r="W47" s="1249" t="str">
        <f>IF(U47&gt;0,COUNTIF('INTEGRALE verrouillée'!AT45:BC45,"=2")+COUNTIF('INTEGRALE verrouillée'!AT45:BC45,"=3"),"-")</f>
        <v>-</v>
      </c>
      <c r="X47" s="1124" t="str">
        <f>IF(U47&gt;0,COUNTIF('INTEGRALE verrouillée'!AT45:BC45,"=1"),"-")</f>
        <v>-</v>
      </c>
      <c r="Y47" s="1251" t="str">
        <f>IF(U47&gt;0,AVERAGE('INTEGRALE verrouillée'!AT45:BC45),"-")</f>
        <v>-</v>
      </c>
      <c r="Z47" s="1220" t="s">
        <v>0</v>
      </c>
      <c r="AA47" s="1134">
        <f>COUNTIF('INTEGRALE verrouillée'!BD45:BN45,"&gt;0")</f>
        <v>0</v>
      </c>
      <c r="AB47" s="1135" t="str">
        <f t="shared" si="14"/>
        <v>-</v>
      </c>
      <c r="AC47" s="1259" t="str">
        <f>IF(AA47&gt;0,COUNTIF('INTEGRALE verrouillée'!BD45:BN45,"=2")+COUNTIF('INTEGRALE verrouillée'!BD45:BN45,"=3"),"-")</f>
        <v>-</v>
      </c>
      <c r="AD47" s="1134" t="str">
        <f>IF(AA47&gt;0,COUNTIF('INTEGRALE verrouillée'!BD45:BN45,"=1"),"-")</f>
        <v>-</v>
      </c>
      <c r="AE47" s="1252" t="str">
        <f>IF(AA47&gt;0,AVERAGE('INTEGRALE verrouillée'!BD45:BN45),"-")</f>
        <v>-</v>
      </c>
      <c r="AF47" s="1221" t="s">
        <v>0</v>
      </c>
      <c r="AG47" s="1144">
        <f>COUNTIF('INTEGRALE verrouillée'!BO45:BX45,"&gt;0")</f>
        <v>1</v>
      </c>
      <c r="AH47" s="1145">
        <f t="shared" si="15"/>
        <v>0.1</v>
      </c>
      <c r="AI47" s="1262">
        <f>IF(AG47&gt;0,COUNTIF('INTEGRALE verrouillée'!BO45:BX45,"=2")+COUNTIF('INTEGRALE verrouillée'!BO45:BX45,"=3"),"-")</f>
        <v>0</v>
      </c>
      <c r="AJ47" s="1144">
        <f>IF(AG47&gt;0,COUNTIF('INTEGRALE verrouillée'!BO45:BX45,"=1"),"-")</f>
        <v>0</v>
      </c>
      <c r="AK47" s="1253">
        <f>IF(AG47&gt;0,AVERAGE('INTEGRALE verrouillée'!BO45:BX45),"-")</f>
        <v>12</v>
      </c>
      <c r="AL47" s="1224" t="s">
        <v>367</v>
      </c>
      <c r="AM47" s="1154">
        <f>COUNTIF('INTEGRALE verrouillée'!BY45:CK45,"&gt;0")</f>
        <v>0</v>
      </c>
      <c r="AN47" s="1155" t="str">
        <f t="shared" si="16"/>
        <v>-</v>
      </c>
      <c r="AO47" s="1265" t="str">
        <f>IF(AM47&gt;0,COUNTIF('INTEGRALE verrouillée'!BY45:CK45,"=2")+COUNTIF('INTEGRALE verrouillée'!BY45:CK45,"=3"),"-")</f>
        <v>-</v>
      </c>
      <c r="AP47" s="1154" t="str">
        <f>IF(AM47&gt;0,COUNTIF('INTEGRALE verrouillée'!BY45:CK45,"=1"),"-")</f>
        <v>-</v>
      </c>
      <c r="AQ47" s="1254" t="str">
        <f>IF(AM47&gt;0,AVERAGE('INTEGRALE verrouillée'!BY45:CK45),"-")</f>
        <v>-</v>
      </c>
      <c r="AR47" s="1225" t="s">
        <v>0</v>
      </c>
      <c r="AS47" s="1089">
        <f>COUNTIF('INTEGRALE verrouillée'!CL45:CW45,"&gt;0")</f>
        <v>0</v>
      </c>
      <c r="AT47" s="1090" t="str">
        <f t="shared" si="17"/>
        <v>-</v>
      </c>
      <c r="AU47" s="1268" t="str">
        <f>IF(AS47&gt;0,COUNTIF('INTEGRALE verrouillée'!CL45:CW45,"=2")+COUNTIF('INTEGRALE verrouillée'!CL45:CW45,"=3"),"-")</f>
        <v>-</v>
      </c>
      <c r="AV47" s="1089" t="str">
        <f>IF(AS47&gt;0,COUNTIF('INTEGRALE verrouillée'!CL45:CW45,"=1"),"-")</f>
        <v>-</v>
      </c>
      <c r="AW47" s="1255" t="str">
        <f>IF(AS47&gt;0,AVERAGE('INTEGRALE verrouillée'!CL45:CW45),"-")</f>
        <v>-</v>
      </c>
      <c r="AX47" s="1104" t="s">
        <v>0</v>
      </c>
      <c r="AY47" s="1098">
        <f>COUNTIF('INTEGRALE verrouillée'!CX45:DJ45,"&gt;0")</f>
        <v>0</v>
      </c>
      <c r="AZ47" s="1099" t="str">
        <f t="shared" si="18"/>
        <v>-</v>
      </c>
      <c r="BA47" s="1237" t="str">
        <f>IF(AY47&gt;0,COUNTIF('INTEGRALE verrouillée'!CX45:DJ45,"=2")+COUNTIF('INTEGRALE verrouillée'!CX45:DJ45,"=3"),"-")</f>
        <v>-</v>
      </c>
      <c r="BB47" s="1098" t="str">
        <f>IF(AY47&gt;0,COUNTIF('INTEGRALE verrouillée'!CX45:DJ45,"=1"),"-")</f>
        <v>-</v>
      </c>
      <c r="BC47" s="1238" t="str">
        <f>IF(AY47&gt;0,AVERAGE('INTEGRALE verrouillée'!CX45:DJ45),"-")</f>
        <v>-</v>
      </c>
      <c r="BD47" s="1107" t="s">
        <v>0</v>
      </c>
      <c r="BE47" s="1114">
        <f>COUNTIF('INTEGRALE verrouillée'!DK45:DS45,"&gt;0")</f>
        <v>0</v>
      </c>
      <c r="BF47" s="1115" t="str">
        <f t="shared" si="19"/>
        <v>-</v>
      </c>
      <c r="BG47" s="1242" t="str">
        <f>IF(BE47&gt;0,COUNTIF('INTEGRALE verrouillée'!DK45:DS45,"=2")+COUNTIF('INTEGRALE verrouillée'!DK45:DS45,"=3"),"-")</f>
        <v>-</v>
      </c>
      <c r="BH47" s="1114" t="str">
        <f>IF(BE47&gt;0,COUNTIF('INTEGRALE verrouillée'!DK45:DS45,"=1"),"-")</f>
        <v>-</v>
      </c>
      <c r="BI47" s="1250" t="str">
        <f>IF(BE47&gt;0,AVERAGE('INTEGRALE verrouillée'!DK45:DS45),"-")</f>
        <v>-</v>
      </c>
      <c r="BJ47" s="1215" t="s">
        <v>0</v>
      </c>
      <c r="BK47" s="1339"/>
      <c r="BL47" s="1442" t="s">
        <v>130</v>
      </c>
    </row>
    <row r="48" spans="1:64" s="1166" customFormat="1" ht="11.1" customHeight="1" x14ac:dyDescent="0.25">
      <c r="A48" s="1333"/>
      <c r="B48" s="180" t="s">
        <v>173</v>
      </c>
      <c r="C48" s="1080">
        <f>'INTEGRALE verrouillée'!C46</f>
        <v>15</v>
      </c>
      <c r="D48" s="938">
        <f>'INTEGRALE verrouillée'!D46</f>
        <v>0.15625</v>
      </c>
      <c r="E48" s="1089">
        <f>COUNTIF('INTEGRALE verrouillée'!AA46:AC46,"&gt;0")</f>
        <v>0</v>
      </c>
      <c r="F48" s="1090" t="str">
        <f t="shared" si="10"/>
        <v>-</v>
      </c>
      <c r="G48" s="1091" t="str">
        <f>IF(E48&gt;0,AVERAGE('INTEGRALE verrouillée'!AA46:AC46),"-")</f>
        <v>-</v>
      </c>
      <c r="H48" s="1104" t="s">
        <v>0</v>
      </c>
      <c r="I48" s="1098">
        <f>COUNTIF('INTEGRALE verrouillée'!AD46:AK46,"&gt;0")</f>
        <v>0</v>
      </c>
      <c r="J48" s="1099" t="str">
        <f t="shared" si="11"/>
        <v>-</v>
      </c>
      <c r="K48" s="1237" t="str">
        <f>IF(I48&gt;0,COUNTIF('INTEGRALE verrouillée'!AD46:AK46,"=2")+COUNTIF('INTEGRALE verrouillée'!AD46:AK46,"=3"),"-")</f>
        <v>-</v>
      </c>
      <c r="L48" s="1098" t="str">
        <f>IF(I48&gt;0,COUNTIF('INTEGRALE verrouillée'!AD46:AK46,"=1"),"-")</f>
        <v>-</v>
      </c>
      <c r="M48" s="1238" t="str">
        <f>IF(I48&gt;0,AVERAGE('INTEGRALE verrouillée'!AD46:AK46),"-")</f>
        <v>-</v>
      </c>
      <c r="N48" s="1107" t="s">
        <v>0</v>
      </c>
      <c r="O48" s="1114">
        <f>COUNTIF('INTEGRALE verrouillée'!AL46:AS46,"&gt;0")</f>
        <v>0</v>
      </c>
      <c r="P48" s="1115" t="str">
        <f t="shared" si="12"/>
        <v>-</v>
      </c>
      <c r="Q48" s="1242" t="str">
        <f>IF(O48&gt;0,COUNTIF('INTEGRALE verrouillée'!AL46:AS46,"=2")+COUNTIF('INTEGRALE verrouillée'!AL46:AS46,"=3"),"-")</f>
        <v>-</v>
      </c>
      <c r="R48" s="1114" t="str">
        <f>IF(O48&gt;0,COUNTIF('INTEGRALE verrouillée'!AL46:AS46,"=1"),"-")</f>
        <v>-</v>
      </c>
      <c r="S48" s="1250" t="str">
        <f>IF(O48&gt;0,AVERAGE('INTEGRALE verrouillée'!AL46:AS46),"-")</f>
        <v>-</v>
      </c>
      <c r="T48" s="1214" t="s">
        <v>0</v>
      </c>
      <c r="U48" s="1124">
        <f>COUNTIF('INTEGRALE verrouillée'!AT46:BC46,"&gt;0")</f>
        <v>0</v>
      </c>
      <c r="V48" s="1125" t="str">
        <f t="shared" si="13"/>
        <v>-</v>
      </c>
      <c r="W48" s="1249" t="str">
        <f>IF(U48&gt;0,COUNTIF('INTEGRALE verrouillée'!AT46:BC46,"=2")+COUNTIF('INTEGRALE verrouillée'!AT46:BC46,"=3"),"-")</f>
        <v>-</v>
      </c>
      <c r="X48" s="1124" t="str">
        <f>IF(U48&gt;0,COUNTIF('INTEGRALE verrouillée'!AT46:BC46,"=1"),"-")</f>
        <v>-</v>
      </c>
      <c r="Y48" s="1251" t="str">
        <f>IF(U48&gt;0,AVERAGE('INTEGRALE verrouillée'!AT46:BC46),"-")</f>
        <v>-</v>
      </c>
      <c r="Z48" s="1220" t="s">
        <v>0</v>
      </c>
      <c r="AA48" s="1134">
        <f>COUNTIF('INTEGRALE verrouillée'!BD46:BN46,"&gt;0")</f>
        <v>0</v>
      </c>
      <c r="AB48" s="1135" t="str">
        <f t="shared" si="14"/>
        <v>-</v>
      </c>
      <c r="AC48" s="1259" t="str">
        <f>IF(AA48&gt;0,COUNTIF('INTEGRALE verrouillée'!BD46:BN46,"=2")+COUNTIF('INTEGRALE verrouillée'!BD46:BN46,"=3"),"-")</f>
        <v>-</v>
      </c>
      <c r="AD48" s="1134" t="str">
        <f>IF(AA48&gt;0,COUNTIF('INTEGRALE verrouillée'!BD46:BN46,"=1"),"-")</f>
        <v>-</v>
      </c>
      <c r="AE48" s="1252" t="str">
        <f>IF(AA48&gt;0,AVERAGE('INTEGRALE verrouillée'!BD46:BN46),"-")</f>
        <v>-</v>
      </c>
      <c r="AF48" s="1221" t="s">
        <v>0</v>
      </c>
      <c r="AG48" s="1144">
        <f>COUNTIF('INTEGRALE verrouillée'!BO46:BX46,"&gt;0")</f>
        <v>0</v>
      </c>
      <c r="AH48" s="1145" t="str">
        <f t="shared" si="15"/>
        <v>-</v>
      </c>
      <c r="AI48" s="1262" t="str">
        <f>IF(AG48&gt;0,COUNTIF('INTEGRALE verrouillée'!BO46:BX46,"=2")+COUNTIF('INTEGRALE verrouillée'!BO46:BX46,"=3"),"-")</f>
        <v>-</v>
      </c>
      <c r="AJ48" s="1144" t="str">
        <f>IF(AG48&gt;0,COUNTIF('INTEGRALE verrouillée'!BO46:BX46,"=1"),"-")</f>
        <v>-</v>
      </c>
      <c r="AK48" s="1253" t="str">
        <f>IF(AG48&gt;0,AVERAGE('INTEGRALE verrouillée'!BO46:BX46),"-")</f>
        <v>-</v>
      </c>
      <c r="AL48" s="1223" t="s">
        <v>0</v>
      </c>
      <c r="AM48" s="1154">
        <f>COUNTIF('INTEGRALE verrouillée'!BY46:CK46,"&gt;0")</f>
        <v>3</v>
      </c>
      <c r="AN48" s="1155">
        <f t="shared" si="16"/>
        <v>0.23076923076923078</v>
      </c>
      <c r="AO48" s="1265">
        <f>IF(AM48&gt;0,COUNTIF('INTEGRALE verrouillée'!BY46:CK46,"=2")+COUNTIF('INTEGRALE verrouillée'!BY46:CK46,"=3"),"-")</f>
        <v>0</v>
      </c>
      <c r="AP48" s="1154">
        <f>IF(AM48&gt;0,COUNTIF('INTEGRALE verrouillée'!BY46:CK46,"=1"),"-")</f>
        <v>0</v>
      </c>
      <c r="AQ48" s="1254">
        <f>IF(AM48&gt;0,AVERAGE('INTEGRALE verrouillée'!BY46:CK46),"-")</f>
        <v>8.3333333333333339</v>
      </c>
      <c r="AR48" s="1225">
        <v>18</v>
      </c>
      <c r="AS48" s="1089">
        <f>COUNTIF('INTEGRALE verrouillée'!CL46:CW46,"&gt;0")</f>
        <v>9</v>
      </c>
      <c r="AT48" s="1090">
        <f t="shared" si="17"/>
        <v>0.75</v>
      </c>
      <c r="AU48" s="1268">
        <f>IF(AS48&gt;0,COUNTIF('INTEGRALE verrouillée'!CL46:CW46,"=2")+COUNTIF('INTEGRALE verrouillée'!CL46:CW46,"=3"),"-")</f>
        <v>1</v>
      </c>
      <c r="AV48" s="1089">
        <f>IF(AS48&gt;0,COUNTIF('INTEGRALE verrouillée'!CL46:CW46,"=1"),"-")</f>
        <v>0</v>
      </c>
      <c r="AW48" s="1255">
        <f>IF(AS48&gt;0,AVERAGE('INTEGRALE verrouillée'!CL46:CW46),"-")</f>
        <v>9.4444444444444446</v>
      </c>
      <c r="AX48" s="1104">
        <v>12</v>
      </c>
      <c r="AY48" s="1098">
        <f>COUNTIF('INTEGRALE verrouillée'!CX46:DJ46,"&gt;0")</f>
        <v>3</v>
      </c>
      <c r="AZ48" s="1099">
        <f t="shared" si="18"/>
        <v>0.23076923076923078</v>
      </c>
      <c r="BA48" s="1237">
        <f>IF(AY48&gt;0,COUNTIF('INTEGRALE verrouillée'!CX46:DJ46,"=2")+COUNTIF('INTEGRALE verrouillée'!CX46:DJ46,"=3"),"-")</f>
        <v>0</v>
      </c>
      <c r="BB48" s="1098">
        <f>IF(AY48&gt;0,COUNTIF('INTEGRALE verrouillée'!CX46:DJ46,"=1"),"-")</f>
        <v>1</v>
      </c>
      <c r="BC48" s="1238">
        <f>IF(AY48&gt;0,AVERAGE('INTEGRALE verrouillée'!CX46:DJ46),"-")</f>
        <v>11</v>
      </c>
      <c r="BD48" s="1107">
        <v>19</v>
      </c>
      <c r="BE48" s="1114">
        <f>COUNTIF('INTEGRALE verrouillée'!DK46:DS46,"&gt;0")</f>
        <v>0</v>
      </c>
      <c r="BF48" s="1115" t="str">
        <f t="shared" si="19"/>
        <v>-</v>
      </c>
      <c r="BG48" s="1242" t="str">
        <f>IF(BE48&gt;0,COUNTIF('INTEGRALE verrouillée'!DK46:DS46,"=2")+COUNTIF('INTEGRALE verrouillée'!DK46:DS46,"=3"),"-")</f>
        <v>-</v>
      </c>
      <c r="BH48" s="1114" t="str">
        <f>IF(BE48&gt;0,COUNTIF('INTEGRALE verrouillée'!DK46:DS46,"=1"),"-")</f>
        <v>-</v>
      </c>
      <c r="BI48" s="1250" t="str">
        <f>IF(BE48&gt;0,AVERAGE('INTEGRALE verrouillée'!DK46:DS46),"-")</f>
        <v>-</v>
      </c>
      <c r="BJ48" s="1215" t="s">
        <v>0</v>
      </c>
      <c r="BK48" s="1339"/>
      <c r="BL48" s="1442" t="s">
        <v>170</v>
      </c>
    </row>
    <row r="49" spans="1:64" s="1166" customFormat="1" ht="11.1" customHeight="1" x14ac:dyDescent="0.25">
      <c r="A49" s="1333"/>
      <c r="B49" s="179" t="s">
        <v>150</v>
      </c>
      <c r="C49" s="1080">
        <f>'INTEGRALE verrouillée'!C47</f>
        <v>7</v>
      </c>
      <c r="D49" s="938">
        <f>'INTEGRALE verrouillée'!D47</f>
        <v>7.2916666666666671E-2</v>
      </c>
      <c r="E49" s="1089">
        <f>COUNTIF('INTEGRALE verrouillée'!AA47:AC47,"&gt;0")</f>
        <v>0</v>
      </c>
      <c r="F49" s="1090" t="str">
        <f t="shared" si="10"/>
        <v>-</v>
      </c>
      <c r="G49" s="1091" t="str">
        <f>IF(E49&gt;0,AVERAGE('INTEGRALE verrouillée'!AA47:AC47),"-")</f>
        <v>-</v>
      </c>
      <c r="H49" s="1104" t="s">
        <v>0</v>
      </c>
      <c r="I49" s="1098">
        <f>COUNTIF('INTEGRALE verrouillée'!AD47:AK47,"&gt;0")</f>
        <v>0</v>
      </c>
      <c r="J49" s="1099" t="str">
        <f t="shared" si="11"/>
        <v>-</v>
      </c>
      <c r="K49" s="1237" t="str">
        <f>IF(I49&gt;0,COUNTIF('INTEGRALE verrouillée'!AD47:AK47,"=2")+COUNTIF('INTEGRALE verrouillée'!AD47:AK47,"=3"),"-")</f>
        <v>-</v>
      </c>
      <c r="L49" s="1098" t="str">
        <f>IF(I49&gt;0,COUNTIF('INTEGRALE verrouillée'!AD47:AK47,"=1"),"-")</f>
        <v>-</v>
      </c>
      <c r="M49" s="1238" t="str">
        <f>IF(I49&gt;0,AVERAGE('INTEGRALE verrouillée'!AD47:AK47),"-")</f>
        <v>-</v>
      </c>
      <c r="N49" s="1107" t="s">
        <v>0</v>
      </c>
      <c r="O49" s="1114">
        <f>COUNTIF('INTEGRALE verrouillée'!AL47:AS47,"&gt;0")</f>
        <v>0</v>
      </c>
      <c r="P49" s="1115" t="str">
        <f t="shared" si="12"/>
        <v>-</v>
      </c>
      <c r="Q49" s="1242" t="str">
        <f>IF(O49&gt;0,COUNTIF('INTEGRALE verrouillée'!AL47:AS47,"=2")+COUNTIF('INTEGRALE verrouillée'!AL47:AS47,"=3"),"-")</f>
        <v>-</v>
      </c>
      <c r="R49" s="1114" t="str">
        <f>IF(O49&gt;0,COUNTIF('INTEGRALE verrouillée'!AL47:AS47,"=1"),"-")</f>
        <v>-</v>
      </c>
      <c r="S49" s="1250" t="str">
        <f>IF(O49&gt;0,AVERAGE('INTEGRALE verrouillée'!AL47:AS47),"-")</f>
        <v>-</v>
      </c>
      <c r="T49" s="1214" t="s">
        <v>0</v>
      </c>
      <c r="U49" s="1124">
        <f>COUNTIF('INTEGRALE verrouillée'!AT47:BC47,"&gt;0")</f>
        <v>0</v>
      </c>
      <c r="V49" s="1125" t="str">
        <f t="shared" si="13"/>
        <v>-</v>
      </c>
      <c r="W49" s="1249" t="str">
        <f>IF(U49&gt;0,COUNTIF('INTEGRALE verrouillée'!AT47:BC47,"=2")+COUNTIF('INTEGRALE verrouillée'!AT47:BC47,"=3"),"-")</f>
        <v>-</v>
      </c>
      <c r="X49" s="1124" t="str">
        <f>IF(U49&gt;0,COUNTIF('INTEGRALE verrouillée'!AT47:BC47,"=1"),"-")</f>
        <v>-</v>
      </c>
      <c r="Y49" s="1251" t="str">
        <f>IF(U49&gt;0,AVERAGE('INTEGRALE verrouillée'!AT47:BC47),"-")</f>
        <v>-</v>
      </c>
      <c r="Z49" s="1220" t="s">
        <v>0</v>
      </c>
      <c r="AA49" s="1134">
        <f>COUNTIF('INTEGRALE verrouillée'!BD47:BN47,"&gt;0")</f>
        <v>0</v>
      </c>
      <c r="AB49" s="1135" t="str">
        <f t="shared" si="14"/>
        <v>-</v>
      </c>
      <c r="AC49" s="1259" t="str">
        <f>IF(AA49&gt;0,COUNTIF('INTEGRALE verrouillée'!BD47:BN47,"=2")+COUNTIF('INTEGRALE verrouillée'!BD47:BN47,"=3"),"-")</f>
        <v>-</v>
      </c>
      <c r="AD49" s="1134" t="str">
        <f>IF(AA49&gt;0,COUNTIF('INTEGRALE verrouillée'!BD47:BN47,"=1"),"-")</f>
        <v>-</v>
      </c>
      <c r="AE49" s="1252" t="str">
        <f>IF(AA49&gt;0,AVERAGE('INTEGRALE verrouillée'!BD47:BN47),"-")</f>
        <v>-</v>
      </c>
      <c r="AF49" s="1221" t="s">
        <v>0</v>
      </c>
      <c r="AG49" s="1144">
        <f>COUNTIF('INTEGRALE verrouillée'!BO47:BX47,"&gt;0")</f>
        <v>4</v>
      </c>
      <c r="AH49" s="1145">
        <f t="shared" si="15"/>
        <v>0.4</v>
      </c>
      <c r="AI49" s="1262">
        <f>IF(AG49&gt;0,COUNTIF('INTEGRALE verrouillée'!BO47:BX47,"=2")+COUNTIF('INTEGRALE verrouillée'!BO47:BX47,"=3"),"-")</f>
        <v>0</v>
      </c>
      <c r="AJ49" s="1144">
        <f>IF(AG49&gt;0,COUNTIF('INTEGRALE verrouillée'!BO47:BX47,"=1"),"-")</f>
        <v>2</v>
      </c>
      <c r="AK49" s="1253">
        <f>IF(AG49&gt;0,AVERAGE('INTEGRALE verrouillée'!BO47:BX47),"-")</f>
        <v>4.25</v>
      </c>
      <c r="AL49" s="1223">
        <v>3</v>
      </c>
      <c r="AM49" s="1154">
        <f>COUNTIF('INTEGRALE verrouillée'!BY47:CK47,"&gt;0")</f>
        <v>1</v>
      </c>
      <c r="AN49" s="1155">
        <f t="shared" si="16"/>
        <v>7.6923076923076927E-2</v>
      </c>
      <c r="AO49" s="1265">
        <f>IF(AM49&gt;0,COUNTIF('INTEGRALE verrouillée'!BY47:CK47,"=2")+COUNTIF('INTEGRALE verrouillée'!BY47:CK47,"=3"),"-")</f>
        <v>0</v>
      </c>
      <c r="AP49" s="1154">
        <f>IF(AM49&gt;0,COUNTIF('INTEGRALE verrouillée'!BY47:CK47,"=1"),"-")</f>
        <v>0</v>
      </c>
      <c r="AQ49" s="1254">
        <f>IF(AM49&gt;0,AVERAGE('INTEGRALE verrouillée'!BY47:CK47),"-")</f>
        <v>17</v>
      </c>
      <c r="AR49" s="1226" t="s">
        <v>367</v>
      </c>
      <c r="AS49" s="1089">
        <f>COUNTIF('INTEGRALE verrouillée'!CL47:CW47,"&gt;0")</f>
        <v>1</v>
      </c>
      <c r="AT49" s="1090">
        <f t="shared" si="17"/>
        <v>8.3333333333333329E-2</v>
      </c>
      <c r="AU49" s="1268">
        <f>IF(AS49&gt;0,COUNTIF('INTEGRALE verrouillée'!CL47:CW47,"=2")+COUNTIF('INTEGRALE verrouillée'!CL47:CW47,"=3"),"-")</f>
        <v>0</v>
      </c>
      <c r="AV49" s="1089">
        <f>IF(AS49&gt;0,COUNTIF('INTEGRALE verrouillée'!CL47:CW47,"=1"),"-")</f>
        <v>0</v>
      </c>
      <c r="AW49" s="1255">
        <f>IF(AS49&gt;0,AVERAGE('INTEGRALE verrouillée'!CL47:CW47),"-")</f>
        <v>5</v>
      </c>
      <c r="AX49" s="1230" t="s">
        <v>367</v>
      </c>
      <c r="AY49" s="1098">
        <f>COUNTIF('INTEGRALE verrouillée'!CX47:DJ47,"&gt;0")</f>
        <v>1</v>
      </c>
      <c r="AZ49" s="1099">
        <f t="shared" si="18"/>
        <v>7.6923076923076927E-2</v>
      </c>
      <c r="BA49" s="1237">
        <f>IF(AY49&gt;0,COUNTIF('INTEGRALE verrouillée'!CX47:DJ47,"=2")+COUNTIF('INTEGRALE verrouillée'!CX47:DJ47,"=3"),"-")</f>
        <v>0</v>
      </c>
      <c r="BB49" s="1098">
        <f>IF(AY49&gt;0,COUNTIF('INTEGRALE verrouillée'!CX47:DJ47,"=1"),"-")</f>
        <v>0</v>
      </c>
      <c r="BC49" s="1238">
        <f>IF(AY49&gt;0,AVERAGE('INTEGRALE verrouillée'!CX47:DJ47),"-")</f>
        <v>14</v>
      </c>
      <c r="BD49" s="1217" t="s">
        <v>367</v>
      </c>
      <c r="BE49" s="1114">
        <f>COUNTIF('INTEGRALE verrouillée'!DK47:DS47,"&gt;0")</f>
        <v>0</v>
      </c>
      <c r="BF49" s="1115" t="str">
        <f t="shared" si="19"/>
        <v>-</v>
      </c>
      <c r="BG49" s="1242" t="str">
        <f>IF(BE49&gt;0,COUNTIF('INTEGRALE verrouillée'!DK47:DS47,"=2")+COUNTIF('INTEGRALE verrouillée'!DK47:DS47,"=3"),"-")</f>
        <v>-</v>
      </c>
      <c r="BH49" s="1114" t="str">
        <f>IF(BE49&gt;0,COUNTIF('INTEGRALE verrouillée'!DK47:DS47,"=1"),"-")</f>
        <v>-</v>
      </c>
      <c r="BI49" s="1250" t="str">
        <f>IF(BE49&gt;0,AVERAGE('INTEGRALE verrouillée'!DK47:DS47),"-")</f>
        <v>-</v>
      </c>
      <c r="BJ49" s="1215" t="s">
        <v>0</v>
      </c>
      <c r="BK49" s="1339"/>
      <c r="BL49" s="1443" t="s">
        <v>109</v>
      </c>
    </row>
    <row r="50" spans="1:64" s="1166" customFormat="1" ht="11.1" customHeight="1" x14ac:dyDescent="0.25">
      <c r="A50" s="1333"/>
      <c r="B50" s="177" t="s">
        <v>68</v>
      </c>
      <c r="C50" s="1080">
        <f>'INTEGRALE verrouillée'!C48</f>
        <v>8</v>
      </c>
      <c r="D50" s="938">
        <f>'INTEGRALE verrouillée'!D48</f>
        <v>8.3333333333333329E-2</v>
      </c>
      <c r="E50" s="1089">
        <f>COUNTIF('INTEGRALE verrouillée'!AA48:AC48,"&gt;0")</f>
        <v>0</v>
      </c>
      <c r="F50" s="1090" t="str">
        <f t="shared" si="10"/>
        <v>-</v>
      </c>
      <c r="G50" s="1091" t="str">
        <f>IF(E50&gt;0,AVERAGE('INTEGRALE verrouillée'!AA48:AC48),"-")</f>
        <v>-</v>
      </c>
      <c r="H50" s="1104" t="s">
        <v>0</v>
      </c>
      <c r="I50" s="1098">
        <f>COUNTIF('INTEGRALE verrouillée'!AD48:AK48,"&gt;0")</f>
        <v>0</v>
      </c>
      <c r="J50" s="1099" t="str">
        <f t="shared" si="11"/>
        <v>-</v>
      </c>
      <c r="K50" s="1237" t="str">
        <f>IF(I50&gt;0,COUNTIF('INTEGRALE verrouillée'!AD48:AK48,"=2")+COUNTIF('INTEGRALE verrouillée'!AD48:AK48,"=3"),"-")</f>
        <v>-</v>
      </c>
      <c r="L50" s="1098" t="str">
        <f>IF(I50&gt;0,COUNTIF('INTEGRALE verrouillée'!AD48:AK48,"=1"),"-")</f>
        <v>-</v>
      </c>
      <c r="M50" s="1238" t="str">
        <f>IF(I50&gt;0,AVERAGE('INTEGRALE verrouillée'!AD48:AK48),"-")</f>
        <v>-</v>
      </c>
      <c r="N50" s="1107" t="s">
        <v>0</v>
      </c>
      <c r="O50" s="1114">
        <f>COUNTIF('INTEGRALE verrouillée'!AL48:AS48,"&gt;0")</f>
        <v>0</v>
      </c>
      <c r="P50" s="1115" t="str">
        <f t="shared" si="12"/>
        <v>-</v>
      </c>
      <c r="Q50" s="1242" t="str">
        <f>IF(O50&gt;0,COUNTIF('INTEGRALE verrouillée'!AL48:AS48,"=2")+COUNTIF('INTEGRALE verrouillée'!AL48:AS48,"=3"),"-")</f>
        <v>-</v>
      </c>
      <c r="R50" s="1114" t="str">
        <f>IF(O50&gt;0,COUNTIF('INTEGRALE verrouillée'!AL48:AS48,"=1"),"-")</f>
        <v>-</v>
      </c>
      <c r="S50" s="1250" t="str">
        <f>IF(O50&gt;0,AVERAGE('INTEGRALE verrouillée'!AL48:AS48),"-")</f>
        <v>-</v>
      </c>
      <c r="T50" s="1214" t="s">
        <v>0</v>
      </c>
      <c r="U50" s="1124">
        <f>COUNTIF('INTEGRALE verrouillée'!AT48:BC48,"&gt;0")</f>
        <v>2</v>
      </c>
      <c r="V50" s="1125">
        <f t="shared" si="13"/>
        <v>0.2</v>
      </c>
      <c r="W50" s="1249">
        <f>IF(U50&gt;0,COUNTIF('INTEGRALE verrouillée'!AT48:BC48,"=2")+COUNTIF('INTEGRALE verrouillée'!AT48:BC48,"=3"),"-")</f>
        <v>0</v>
      </c>
      <c r="X50" s="1124">
        <f>IF(U50&gt;0,COUNTIF('INTEGRALE verrouillée'!AT48:BC48,"=1"),"-")</f>
        <v>0</v>
      </c>
      <c r="Y50" s="1251">
        <f>IF(U50&gt;0,AVERAGE('INTEGRALE verrouillée'!AT48:BC48),"-")</f>
        <v>9</v>
      </c>
      <c r="Z50" s="1219" t="s">
        <v>367</v>
      </c>
      <c r="AA50" s="1134">
        <f>COUNTIF('INTEGRALE verrouillée'!BD48:BN48,"&gt;0")</f>
        <v>1</v>
      </c>
      <c r="AB50" s="1135">
        <f t="shared" si="14"/>
        <v>9.0909090909090912E-2</v>
      </c>
      <c r="AC50" s="1259">
        <f>IF(AA50&gt;0,COUNTIF('INTEGRALE verrouillée'!BD48:BN48,"=2")+COUNTIF('INTEGRALE verrouillée'!BD48:BN48,"=3"),"-")</f>
        <v>0</v>
      </c>
      <c r="AD50" s="1134">
        <f>IF(AA50&gt;0,COUNTIF('INTEGRALE verrouillée'!BD48:BN48,"=1"),"-")</f>
        <v>0</v>
      </c>
      <c r="AE50" s="1252">
        <f>IF(AA50&gt;0,AVERAGE('INTEGRALE verrouillée'!BD48:BN48),"-")</f>
        <v>4</v>
      </c>
      <c r="AF50" s="1222" t="s">
        <v>367</v>
      </c>
      <c r="AG50" s="1144">
        <f>COUNTIF('INTEGRALE verrouillée'!BO48:BX48,"&gt;0")</f>
        <v>1</v>
      </c>
      <c r="AH50" s="1145">
        <f t="shared" si="15"/>
        <v>0.1</v>
      </c>
      <c r="AI50" s="1262">
        <f>IF(AG50&gt;0,COUNTIF('INTEGRALE verrouillée'!BO48:BX48,"=2")+COUNTIF('INTEGRALE verrouillée'!BO48:BX48,"=3"),"-")</f>
        <v>0</v>
      </c>
      <c r="AJ50" s="1144">
        <f>IF(AG50&gt;0,COUNTIF('INTEGRALE verrouillée'!BO48:BX48,"=1"),"-")</f>
        <v>0</v>
      </c>
      <c r="AK50" s="1253">
        <f>IF(AG50&gt;0,AVERAGE('INTEGRALE verrouillée'!BO48:BX48),"-")</f>
        <v>9</v>
      </c>
      <c r="AL50" s="1224" t="s">
        <v>367</v>
      </c>
      <c r="AM50" s="1154">
        <f>COUNTIF('INTEGRALE verrouillée'!BY48:CK48,"&gt;0")</f>
        <v>0</v>
      </c>
      <c r="AN50" s="1155" t="str">
        <f t="shared" si="16"/>
        <v>-</v>
      </c>
      <c r="AO50" s="1265" t="str">
        <f>IF(AM50&gt;0,COUNTIF('INTEGRALE verrouillée'!BY48:CK48,"=2")+COUNTIF('INTEGRALE verrouillée'!BY48:CK48,"=3"),"-")</f>
        <v>-</v>
      </c>
      <c r="AP50" s="1154" t="str">
        <f>IF(AM50&gt;0,COUNTIF('INTEGRALE verrouillée'!BY48:CK48,"=1"),"-")</f>
        <v>-</v>
      </c>
      <c r="AQ50" s="1254" t="str">
        <f>IF(AM50&gt;0,AVERAGE('INTEGRALE verrouillée'!BY48:CK48),"-")</f>
        <v>-</v>
      </c>
      <c r="AR50" s="1225" t="s">
        <v>0</v>
      </c>
      <c r="AS50" s="1089">
        <f>COUNTIF('INTEGRALE verrouillée'!CL48:CW48,"&gt;0")</f>
        <v>2</v>
      </c>
      <c r="AT50" s="1090">
        <f t="shared" si="17"/>
        <v>0.16666666666666666</v>
      </c>
      <c r="AU50" s="1268">
        <f>IF(AS50&gt;0,COUNTIF('INTEGRALE verrouillée'!CL48:CW48,"=2")+COUNTIF('INTEGRALE verrouillée'!CL48:CW48,"=3"),"-")</f>
        <v>0</v>
      </c>
      <c r="AV50" s="1089">
        <f>IF(AS50&gt;0,COUNTIF('INTEGRALE verrouillée'!CL48:CW48,"=1"),"-")</f>
        <v>0</v>
      </c>
      <c r="AW50" s="1255">
        <f>IF(AS50&gt;0,AVERAGE('INTEGRALE verrouillée'!CL48:CW48),"-")</f>
        <v>15.5</v>
      </c>
      <c r="AX50" s="1230" t="s">
        <v>367</v>
      </c>
      <c r="AY50" s="1098">
        <f>COUNTIF('INTEGRALE verrouillée'!CX48:DJ48,"&gt;0")</f>
        <v>1</v>
      </c>
      <c r="AZ50" s="1099">
        <f t="shared" si="18"/>
        <v>7.6923076923076927E-2</v>
      </c>
      <c r="BA50" s="1237">
        <f>IF(AY50&gt;0,COUNTIF('INTEGRALE verrouillée'!CX48:DJ48,"=2")+COUNTIF('INTEGRALE verrouillée'!CX48:DJ48,"=3"),"-")</f>
        <v>1</v>
      </c>
      <c r="BB50" s="1098">
        <f>IF(AY50&gt;0,COUNTIF('INTEGRALE verrouillée'!CX48:DJ48,"=1"),"-")</f>
        <v>0</v>
      </c>
      <c r="BC50" s="1238">
        <f>IF(AY50&gt;0,AVERAGE('INTEGRALE verrouillée'!CX48:DJ48),"-")</f>
        <v>3</v>
      </c>
      <c r="BD50" s="1217" t="s">
        <v>367</v>
      </c>
      <c r="BE50" s="1114">
        <f>COUNTIF('INTEGRALE verrouillée'!DK48:DS48,"&gt;0")</f>
        <v>1</v>
      </c>
      <c r="BF50" s="1115">
        <f t="shared" si="19"/>
        <v>0.125</v>
      </c>
      <c r="BG50" s="1242">
        <f>IF(BE50&gt;0,COUNTIF('INTEGRALE verrouillée'!DK48:DS48,"=2")+COUNTIF('INTEGRALE verrouillée'!DK48:DS48,"=3"),"-")</f>
        <v>0</v>
      </c>
      <c r="BH50" s="1114">
        <f>IF(BE50&gt;0,COUNTIF('INTEGRALE verrouillée'!DK48:DS48,"=1"),"-")</f>
        <v>0</v>
      </c>
      <c r="BI50" s="1250">
        <f>IF(BE50&gt;0,AVERAGE('INTEGRALE verrouillée'!DK48:DS48),"-")</f>
        <v>10</v>
      </c>
      <c r="BJ50" s="1215" t="s">
        <v>0</v>
      </c>
      <c r="BK50" s="1339"/>
      <c r="BL50" s="1443" t="s">
        <v>110</v>
      </c>
    </row>
    <row r="51" spans="1:64" s="1166" customFormat="1" ht="11.1" customHeight="1" x14ac:dyDescent="0.25">
      <c r="A51" s="1333"/>
      <c r="B51" s="177" t="s">
        <v>2</v>
      </c>
      <c r="C51" s="1080">
        <f>'INTEGRALE verrouillée'!C49</f>
        <v>12</v>
      </c>
      <c r="D51" s="938">
        <f>'INTEGRALE verrouillée'!D49</f>
        <v>0.125</v>
      </c>
      <c r="E51" s="1089">
        <f>COUNTIF('INTEGRALE verrouillée'!AA49:AC49,"&gt;0")</f>
        <v>2</v>
      </c>
      <c r="F51" s="1090">
        <f t="shared" si="10"/>
        <v>0.66666666666666663</v>
      </c>
      <c r="G51" s="1091">
        <f>IF(E51&gt;0,AVERAGE('INTEGRALE verrouillée'!AA49:AC49),"-")</f>
        <v>11.5</v>
      </c>
      <c r="H51" s="1104">
        <v>17</v>
      </c>
      <c r="I51" s="1098">
        <f>COUNTIF('INTEGRALE verrouillée'!AD49:AK49,"&gt;0")</f>
        <v>4</v>
      </c>
      <c r="J51" s="1099">
        <f t="shared" si="11"/>
        <v>0.5</v>
      </c>
      <c r="K51" s="1237">
        <f>IF(I51&gt;0,COUNTIF('INTEGRALE verrouillée'!AD49:AK49,"=2")+COUNTIF('INTEGRALE verrouillée'!AD49:AK49,"=3"),"-")</f>
        <v>0</v>
      </c>
      <c r="L51" s="1098">
        <f>IF(I51&gt;0,COUNTIF('INTEGRALE verrouillée'!AD49:AK49,"=1"),"-")</f>
        <v>0</v>
      </c>
      <c r="M51" s="1238">
        <f>IF(I51&gt;0,AVERAGE('INTEGRALE verrouillée'!AD49:AK49),"-")</f>
        <v>11.75</v>
      </c>
      <c r="N51" s="1107">
        <v>17</v>
      </c>
      <c r="O51" s="1114">
        <f>COUNTIF('INTEGRALE verrouillée'!AL49:AS49,"&gt;0")</f>
        <v>5</v>
      </c>
      <c r="P51" s="1115">
        <f t="shared" si="12"/>
        <v>0.625</v>
      </c>
      <c r="Q51" s="1242">
        <f>IF(O51&gt;0,COUNTIF('INTEGRALE verrouillée'!AL49:AS49,"=2")+COUNTIF('INTEGRALE verrouillée'!AL49:AS49,"=3"),"-")</f>
        <v>1</v>
      </c>
      <c r="R51" s="1114">
        <f>IF(O51&gt;0,COUNTIF('INTEGRALE verrouillée'!AL49:AS49,"=1"),"-")</f>
        <v>0</v>
      </c>
      <c r="S51" s="1250">
        <f>IF(O51&gt;0,AVERAGE('INTEGRALE verrouillée'!AL49:AS49),"-")</f>
        <v>7.8</v>
      </c>
      <c r="T51" s="1214">
        <v>11</v>
      </c>
      <c r="U51" s="1124">
        <f>COUNTIF('INTEGRALE verrouillée'!AT49:BC49,"&gt;0")</f>
        <v>0</v>
      </c>
      <c r="V51" s="1125" t="str">
        <f t="shared" si="13"/>
        <v>-</v>
      </c>
      <c r="W51" s="1249" t="str">
        <f>IF(U51&gt;0,COUNTIF('INTEGRALE verrouillée'!AT49:BC49,"=2")+COUNTIF('INTEGRALE verrouillée'!AT49:BC49,"=3"),"-")</f>
        <v>-</v>
      </c>
      <c r="X51" s="1124" t="str">
        <f>IF(U51&gt;0,COUNTIF('INTEGRALE verrouillée'!AT49:BC49,"=1"),"-")</f>
        <v>-</v>
      </c>
      <c r="Y51" s="1251" t="str">
        <f>IF(U51&gt;0,AVERAGE('INTEGRALE verrouillée'!AT49:BC49),"-")</f>
        <v>-</v>
      </c>
      <c r="Z51" s="1220" t="s">
        <v>0</v>
      </c>
      <c r="AA51" s="1134">
        <f>COUNTIF('INTEGRALE verrouillée'!BD49:BN49,"&gt;0")</f>
        <v>1</v>
      </c>
      <c r="AB51" s="1135">
        <f t="shared" si="14"/>
        <v>9.0909090909090912E-2</v>
      </c>
      <c r="AC51" s="1259">
        <f>IF(AA51&gt;0,COUNTIF('INTEGRALE verrouillée'!BD49:BN49,"=2")+COUNTIF('INTEGRALE verrouillée'!BD49:BN49,"=3"),"-")</f>
        <v>0</v>
      </c>
      <c r="AD51" s="1134">
        <f>IF(AA51&gt;0,COUNTIF('INTEGRALE verrouillée'!BD49:BN49,"=1"),"-")</f>
        <v>0</v>
      </c>
      <c r="AE51" s="1252">
        <f>IF(AA51&gt;0,AVERAGE('INTEGRALE verrouillée'!BD49:BN49),"-")</f>
        <v>11</v>
      </c>
      <c r="AF51" s="1222" t="s">
        <v>367</v>
      </c>
      <c r="AG51" s="1144">
        <f>COUNTIF('INTEGRALE verrouillée'!BO49:BX49,"&gt;0")</f>
        <v>0</v>
      </c>
      <c r="AH51" s="1145" t="str">
        <f t="shared" si="15"/>
        <v>-</v>
      </c>
      <c r="AI51" s="1262" t="str">
        <f>IF(AG51&gt;0,COUNTIF('INTEGRALE verrouillée'!BO49:BX49,"=2")+COUNTIF('INTEGRALE verrouillée'!BO49:BX49,"=3"),"-")</f>
        <v>-</v>
      </c>
      <c r="AJ51" s="1144" t="str">
        <f>IF(AG51&gt;0,COUNTIF('INTEGRALE verrouillée'!BO49:BX49,"=1"),"-")</f>
        <v>-</v>
      </c>
      <c r="AK51" s="1253" t="str">
        <f>IF(AG51&gt;0,AVERAGE('INTEGRALE verrouillée'!BO49:BX49),"-")</f>
        <v>-</v>
      </c>
      <c r="AL51" s="1223" t="s">
        <v>0</v>
      </c>
      <c r="AM51" s="1154">
        <f>COUNTIF('INTEGRALE verrouillée'!BY49:CK49,"&gt;0")</f>
        <v>0</v>
      </c>
      <c r="AN51" s="1155" t="str">
        <f t="shared" si="16"/>
        <v>-</v>
      </c>
      <c r="AO51" s="1265" t="str">
        <f>IF(AM51&gt;0,COUNTIF('INTEGRALE verrouillée'!BY49:CK49,"=2")+COUNTIF('INTEGRALE verrouillée'!BY49:CK49,"=3"),"-")</f>
        <v>-</v>
      </c>
      <c r="AP51" s="1154" t="str">
        <f>IF(AM51&gt;0,COUNTIF('INTEGRALE verrouillée'!BY49:CK49,"=1"),"-")</f>
        <v>-</v>
      </c>
      <c r="AQ51" s="1254" t="str">
        <f>IF(AM51&gt;0,AVERAGE('INTEGRALE verrouillée'!BY49:CK49),"-")</f>
        <v>-</v>
      </c>
      <c r="AR51" s="1225" t="s">
        <v>0</v>
      </c>
      <c r="AS51" s="1089">
        <f>COUNTIF('INTEGRALE verrouillée'!CL49:CW49,"&gt;0")</f>
        <v>0</v>
      </c>
      <c r="AT51" s="1090" t="str">
        <f t="shared" si="17"/>
        <v>-</v>
      </c>
      <c r="AU51" s="1268" t="str">
        <f>IF(AS51&gt;0,COUNTIF('INTEGRALE verrouillée'!CL49:CW49,"=2")+COUNTIF('INTEGRALE verrouillée'!CL49:CW49,"=3"),"-")</f>
        <v>-</v>
      </c>
      <c r="AV51" s="1089" t="str">
        <f>IF(AS51&gt;0,COUNTIF('INTEGRALE verrouillée'!CL49:CW49,"=1"),"-")</f>
        <v>-</v>
      </c>
      <c r="AW51" s="1255" t="str">
        <f>IF(AS51&gt;0,AVERAGE('INTEGRALE verrouillée'!CL49:CW49),"-")</f>
        <v>-</v>
      </c>
      <c r="AX51" s="1104" t="s">
        <v>0</v>
      </c>
      <c r="AY51" s="1098">
        <f>COUNTIF('INTEGRALE verrouillée'!CX49:DJ49,"&gt;0")</f>
        <v>0</v>
      </c>
      <c r="AZ51" s="1099" t="str">
        <f t="shared" si="18"/>
        <v>-</v>
      </c>
      <c r="BA51" s="1237" t="str">
        <f>IF(AY51&gt;0,COUNTIF('INTEGRALE verrouillée'!CX49:DJ49,"=2")+COUNTIF('INTEGRALE verrouillée'!CX49:DJ49,"=3"),"-")</f>
        <v>-</v>
      </c>
      <c r="BB51" s="1098" t="str">
        <f>IF(AY51&gt;0,COUNTIF('INTEGRALE verrouillée'!CX49:DJ49,"=1"),"-")</f>
        <v>-</v>
      </c>
      <c r="BC51" s="1238" t="str">
        <f>IF(AY51&gt;0,AVERAGE('INTEGRALE verrouillée'!CX49:DJ49),"-")</f>
        <v>-</v>
      </c>
      <c r="BD51" s="1107" t="s">
        <v>0</v>
      </c>
      <c r="BE51" s="1114">
        <f>COUNTIF('INTEGRALE verrouillée'!DK49:DS49,"&gt;0")</f>
        <v>0</v>
      </c>
      <c r="BF51" s="1115" t="str">
        <f t="shared" si="19"/>
        <v>-</v>
      </c>
      <c r="BG51" s="1242" t="str">
        <f>IF(BE51&gt;0,COUNTIF('INTEGRALE verrouillée'!DK49:DS49,"=2")+COUNTIF('INTEGRALE verrouillée'!DK49:DS49,"=3"),"-")</f>
        <v>-</v>
      </c>
      <c r="BH51" s="1114" t="str">
        <f>IF(BE51&gt;0,COUNTIF('INTEGRALE verrouillée'!DK49:DS49,"=1"),"-")</f>
        <v>-</v>
      </c>
      <c r="BI51" s="1250" t="str">
        <f>IF(BE51&gt;0,AVERAGE('INTEGRALE verrouillée'!DK49:DS49),"-")</f>
        <v>-</v>
      </c>
      <c r="BJ51" s="1215" t="s">
        <v>0</v>
      </c>
      <c r="BK51" s="1339"/>
      <c r="BL51" s="1443"/>
    </row>
    <row r="52" spans="1:64" s="1166" customFormat="1" ht="11.1" customHeight="1" x14ac:dyDescent="0.25">
      <c r="A52" s="1333"/>
      <c r="B52" s="177" t="s">
        <v>372</v>
      </c>
      <c r="C52" s="1080">
        <f>'INTEGRALE verrouillée'!C50</f>
        <v>1</v>
      </c>
      <c r="D52" s="938">
        <f>'INTEGRALE verrouillée'!D50</f>
        <v>1.0416666666666666E-2</v>
      </c>
      <c r="E52" s="1089">
        <f>COUNTIF('INTEGRALE verrouillée'!AA50:AC50,"&gt;0")</f>
        <v>0</v>
      </c>
      <c r="F52" s="1090" t="str">
        <f t="shared" si="10"/>
        <v>-</v>
      </c>
      <c r="G52" s="1091" t="str">
        <f>IF(E52&gt;0,AVERAGE('INTEGRALE verrouillée'!AA50:AC50),"-")</f>
        <v>-</v>
      </c>
      <c r="H52" s="1104" t="s">
        <v>0</v>
      </c>
      <c r="I52" s="1098">
        <f>COUNTIF('INTEGRALE verrouillée'!AD50:AK50,"&gt;0")</f>
        <v>0</v>
      </c>
      <c r="J52" s="1099" t="str">
        <f t="shared" si="11"/>
        <v>-</v>
      </c>
      <c r="K52" s="1237" t="str">
        <f>IF(I52&gt;0,COUNTIF('INTEGRALE verrouillée'!AD50:AK50,"=2")+COUNTIF('INTEGRALE verrouillée'!AD50:AK50,"=3"),"-")</f>
        <v>-</v>
      </c>
      <c r="L52" s="1098" t="str">
        <f>IF(I52&gt;0,COUNTIF('INTEGRALE verrouillée'!AD50:AK50,"=1"),"-")</f>
        <v>-</v>
      </c>
      <c r="M52" s="1238" t="str">
        <f>IF(I52&gt;0,AVERAGE('INTEGRALE verrouillée'!AD50:AK50),"-")</f>
        <v>-</v>
      </c>
      <c r="N52" s="1107" t="s">
        <v>0</v>
      </c>
      <c r="O52" s="1114">
        <f>COUNTIF('INTEGRALE verrouillée'!AL50:AS50,"&gt;0")</f>
        <v>0</v>
      </c>
      <c r="P52" s="1115" t="str">
        <f t="shared" si="12"/>
        <v>-</v>
      </c>
      <c r="Q52" s="1242" t="str">
        <f>IF(O52&gt;0,COUNTIF('INTEGRALE verrouillée'!AL50:AS50,"=2")+COUNTIF('INTEGRALE verrouillée'!AL50:AS50,"=3"),"-")</f>
        <v>-</v>
      </c>
      <c r="R52" s="1114" t="str">
        <f>IF(O52&gt;0,COUNTIF('INTEGRALE verrouillée'!AL50:AS50,"=1"),"-")</f>
        <v>-</v>
      </c>
      <c r="S52" s="1250" t="str">
        <f>IF(O52&gt;0,AVERAGE('INTEGRALE verrouillée'!AL50:AS50),"-")</f>
        <v>-</v>
      </c>
      <c r="T52" s="1214" t="s">
        <v>0</v>
      </c>
      <c r="U52" s="1124">
        <f>COUNTIF('INTEGRALE verrouillée'!AT50:BC50,"&gt;0")</f>
        <v>0</v>
      </c>
      <c r="V52" s="1125" t="str">
        <f t="shared" si="13"/>
        <v>-</v>
      </c>
      <c r="W52" s="1249" t="str">
        <f>IF(U52&gt;0,COUNTIF('INTEGRALE verrouillée'!AT50:BC50,"=2")+COUNTIF('INTEGRALE verrouillée'!AT50:BC50,"=3"),"-")</f>
        <v>-</v>
      </c>
      <c r="X52" s="1124" t="str">
        <f>IF(U52&gt;0,COUNTIF('INTEGRALE verrouillée'!AT50:BC50,"=1"),"-")</f>
        <v>-</v>
      </c>
      <c r="Y52" s="1251" t="str">
        <f>IF(U52&gt;0,AVERAGE('INTEGRALE verrouillée'!AT50:BC50),"-")</f>
        <v>-</v>
      </c>
      <c r="Z52" s="1220" t="s">
        <v>0</v>
      </c>
      <c r="AA52" s="1134">
        <f>COUNTIF('INTEGRALE verrouillée'!BD50:BN50,"&gt;0")</f>
        <v>0</v>
      </c>
      <c r="AB52" s="1135" t="str">
        <f t="shared" si="14"/>
        <v>-</v>
      </c>
      <c r="AC52" s="1259" t="str">
        <f>IF(AA52&gt;0,COUNTIF('INTEGRALE verrouillée'!BD50:BN50,"=2")+COUNTIF('INTEGRALE verrouillée'!BD50:BN50,"=3"),"-")</f>
        <v>-</v>
      </c>
      <c r="AD52" s="1134" t="str">
        <f>IF(AA52&gt;0,COUNTIF('INTEGRALE verrouillée'!BD50:BN50,"=1"),"-")</f>
        <v>-</v>
      </c>
      <c r="AE52" s="1252" t="str">
        <f>IF(AA52&gt;0,AVERAGE('INTEGRALE verrouillée'!BD50:BN50),"-")</f>
        <v>-</v>
      </c>
      <c r="AF52" s="1222" t="s">
        <v>0</v>
      </c>
      <c r="AG52" s="1144">
        <f>COUNTIF('INTEGRALE verrouillée'!BO50:BX50,"&gt;0")</f>
        <v>0</v>
      </c>
      <c r="AH52" s="1145" t="str">
        <f t="shared" si="15"/>
        <v>-</v>
      </c>
      <c r="AI52" s="1262" t="str">
        <f>IF(AG52&gt;0,COUNTIF('INTEGRALE verrouillée'!BO50:BX50,"=2")+COUNTIF('INTEGRALE verrouillée'!BO50:BX50,"=3"),"-")</f>
        <v>-</v>
      </c>
      <c r="AJ52" s="1144" t="str">
        <f>IF(AG52&gt;0,COUNTIF('INTEGRALE verrouillée'!BO50:BX50,"=1"),"-")</f>
        <v>-</v>
      </c>
      <c r="AK52" s="1253" t="str">
        <f>IF(AG52&gt;0,AVERAGE('INTEGRALE verrouillée'!BO50:BX50),"-")</f>
        <v>-</v>
      </c>
      <c r="AL52" s="1223" t="s">
        <v>0</v>
      </c>
      <c r="AM52" s="1154">
        <f>COUNTIF('INTEGRALE verrouillée'!BY50:CK50,"&gt;0")</f>
        <v>0</v>
      </c>
      <c r="AN52" s="1155" t="str">
        <f t="shared" si="16"/>
        <v>-</v>
      </c>
      <c r="AO52" s="1265" t="str">
        <f>IF(AM52&gt;0,COUNTIF('INTEGRALE verrouillée'!BY50:CK50,"=2")+COUNTIF('INTEGRALE verrouillée'!BY50:CK50,"=3"),"-")</f>
        <v>-</v>
      </c>
      <c r="AP52" s="1154" t="str">
        <f>IF(AM52&gt;0,COUNTIF('INTEGRALE verrouillée'!BY50:CK50,"=1"),"-")</f>
        <v>-</v>
      </c>
      <c r="AQ52" s="1254" t="str">
        <f>IF(AM52&gt;0,AVERAGE('INTEGRALE verrouillée'!BY50:CK50),"-")</f>
        <v>-</v>
      </c>
      <c r="AR52" s="1225" t="s">
        <v>0</v>
      </c>
      <c r="AS52" s="1089">
        <f>COUNTIF('INTEGRALE verrouillée'!CL50:CW50,"&gt;0")</f>
        <v>0</v>
      </c>
      <c r="AT52" s="1090" t="str">
        <f t="shared" si="17"/>
        <v>-</v>
      </c>
      <c r="AU52" s="1268" t="str">
        <f>IF(AS52&gt;0,COUNTIF('INTEGRALE verrouillée'!CL50:CW50,"=2")+COUNTIF('INTEGRALE verrouillée'!CL50:CW50,"=3"),"-")</f>
        <v>-</v>
      </c>
      <c r="AV52" s="1089" t="str">
        <f>IF(AS52&gt;0,COUNTIF('INTEGRALE verrouillée'!CL50:CW50,"=1"),"-")</f>
        <v>-</v>
      </c>
      <c r="AW52" s="1255" t="str">
        <f>IF(AS52&gt;0,AVERAGE('INTEGRALE verrouillée'!CL50:CW50),"-")</f>
        <v>-</v>
      </c>
      <c r="AX52" s="1104" t="s">
        <v>0</v>
      </c>
      <c r="AY52" s="1098">
        <f>COUNTIF('INTEGRALE verrouillée'!CX50:DJ50,"&gt;0")</f>
        <v>0</v>
      </c>
      <c r="AZ52" s="1099" t="str">
        <f t="shared" si="18"/>
        <v>-</v>
      </c>
      <c r="BA52" s="1237" t="str">
        <f>IF(AY52&gt;0,COUNTIF('INTEGRALE verrouillée'!CX50:DJ50,"=2")+COUNTIF('INTEGRALE verrouillée'!CX50:DJ50,"=3"),"-")</f>
        <v>-</v>
      </c>
      <c r="BB52" s="1098" t="str">
        <f>IF(AY52&gt;0,COUNTIF('INTEGRALE verrouillée'!CX50:DJ50,"=1"),"-")</f>
        <v>-</v>
      </c>
      <c r="BC52" s="1238" t="str">
        <f>IF(AY52&gt;0,AVERAGE('INTEGRALE verrouillée'!CX50:DJ50),"-")</f>
        <v>-</v>
      </c>
      <c r="BD52" s="1107" t="s">
        <v>0</v>
      </c>
      <c r="BE52" s="1114">
        <f>COUNTIF('INTEGRALE verrouillée'!DK50:DS50,"&gt;0")</f>
        <v>1</v>
      </c>
      <c r="BF52" s="1115">
        <f t="shared" si="19"/>
        <v>0.125</v>
      </c>
      <c r="BG52" s="1242">
        <f>IF(BE52&gt;0,COUNTIF('INTEGRALE verrouillée'!DK50:DS50,"=2")+COUNTIF('INTEGRALE verrouillée'!DK50:DS50,"=3"),"-")</f>
        <v>0</v>
      </c>
      <c r="BH52" s="1114">
        <f>IF(BE52&gt;0,COUNTIF('INTEGRALE verrouillée'!DK50:DS50,"=1"),"-")</f>
        <v>0</v>
      </c>
      <c r="BI52" s="1250">
        <f>IF(BE52&gt;0,AVERAGE('INTEGRALE verrouillée'!DK50:DS50),"-")</f>
        <v>15</v>
      </c>
      <c r="BJ52" s="1215" t="s">
        <v>0</v>
      </c>
      <c r="BK52" s="1339"/>
      <c r="BL52" s="1443" t="s">
        <v>373</v>
      </c>
    </row>
    <row r="53" spans="1:64" s="1166" customFormat="1" ht="11.1" customHeight="1" x14ac:dyDescent="0.25">
      <c r="A53" s="1333"/>
      <c r="B53" s="177" t="s">
        <v>232</v>
      </c>
      <c r="C53" s="1080">
        <f>'INTEGRALE verrouillée'!C51</f>
        <v>1</v>
      </c>
      <c r="D53" s="938">
        <f>'INTEGRALE verrouillée'!D51</f>
        <v>1.0416666666666666E-2</v>
      </c>
      <c r="E53" s="1089">
        <f>COUNTIF('INTEGRALE verrouillée'!AA51:AC51,"&gt;0")</f>
        <v>0</v>
      </c>
      <c r="F53" s="1090" t="str">
        <f t="shared" si="10"/>
        <v>-</v>
      </c>
      <c r="G53" s="1091" t="str">
        <f>IF(E53&gt;0,AVERAGE('INTEGRALE verrouillée'!AA51:AC51),"-")</f>
        <v>-</v>
      </c>
      <c r="H53" s="1104" t="s">
        <v>0</v>
      </c>
      <c r="I53" s="1098">
        <f>COUNTIF('INTEGRALE verrouillée'!AD51:AK51,"&gt;0")</f>
        <v>0</v>
      </c>
      <c r="J53" s="1099" t="str">
        <f t="shared" si="11"/>
        <v>-</v>
      </c>
      <c r="K53" s="1237" t="str">
        <f>IF(I53&gt;0,COUNTIF('INTEGRALE verrouillée'!AD51:AK51,"=2")+COUNTIF('INTEGRALE verrouillée'!AD51:AK51,"=3"),"-")</f>
        <v>-</v>
      </c>
      <c r="L53" s="1098" t="str">
        <f>IF(I53&gt;0,COUNTIF('INTEGRALE verrouillée'!AD51:AK51,"=1"),"-")</f>
        <v>-</v>
      </c>
      <c r="M53" s="1238" t="str">
        <f>IF(I53&gt;0,AVERAGE('INTEGRALE verrouillée'!AD51:AK51),"-")</f>
        <v>-</v>
      </c>
      <c r="N53" s="1107" t="s">
        <v>0</v>
      </c>
      <c r="O53" s="1114">
        <f>COUNTIF('INTEGRALE verrouillée'!AL51:AS51,"&gt;0")</f>
        <v>0</v>
      </c>
      <c r="P53" s="1115" t="str">
        <f t="shared" si="12"/>
        <v>-</v>
      </c>
      <c r="Q53" s="1242" t="str">
        <f>IF(O53&gt;0,COUNTIF('INTEGRALE verrouillée'!AL51:AS51,"=2")+COUNTIF('INTEGRALE verrouillée'!AL51:AS51,"=3"),"-")</f>
        <v>-</v>
      </c>
      <c r="R53" s="1114" t="str">
        <f>IF(O53&gt;0,COUNTIF('INTEGRALE verrouillée'!AL51:AS51,"=1"),"-")</f>
        <v>-</v>
      </c>
      <c r="S53" s="1250" t="str">
        <f>IF(O53&gt;0,AVERAGE('INTEGRALE verrouillée'!AL51:AS51),"-")</f>
        <v>-</v>
      </c>
      <c r="T53" s="1214" t="s">
        <v>0</v>
      </c>
      <c r="U53" s="1124">
        <f>COUNTIF('INTEGRALE verrouillée'!AT51:BC51,"&gt;0")</f>
        <v>0</v>
      </c>
      <c r="V53" s="1125" t="str">
        <f t="shared" si="13"/>
        <v>-</v>
      </c>
      <c r="W53" s="1249" t="str">
        <f>IF(U53&gt;0,COUNTIF('INTEGRALE verrouillée'!AT51:BC51,"=2")+COUNTIF('INTEGRALE verrouillée'!AT51:BC51,"=3"),"-")</f>
        <v>-</v>
      </c>
      <c r="X53" s="1124" t="str">
        <f>IF(U53&gt;0,COUNTIF('INTEGRALE verrouillée'!AT51:BC51,"=1"),"-")</f>
        <v>-</v>
      </c>
      <c r="Y53" s="1251" t="str">
        <f>IF(U53&gt;0,AVERAGE('INTEGRALE verrouillée'!AT51:BC51),"-")</f>
        <v>-</v>
      </c>
      <c r="Z53" s="1220" t="s">
        <v>0</v>
      </c>
      <c r="AA53" s="1134">
        <f>COUNTIF('INTEGRALE verrouillée'!BD51:BN51,"&gt;0")</f>
        <v>0</v>
      </c>
      <c r="AB53" s="1135" t="str">
        <f t="shared" si="14"/>
        <v>-</v>
      </c>
      <c r="AC53" s="1259" t="str">
        <f>IF(AA53&gt;0,COUNTIF('INTEGRALE verrouillée'!BD51:BN51,"=2")+COUNTIF('INTEGRALE verrouillée'!BD51:BN51,"=3"),"-")</f>
        <v>-</v>
      </c>
      <c r="AD53" s="1134" t="str">
        <f>IF(AA53&gt;0,COUNTIF('INTEGRALE verrouillée'!BD51:BN51,"=1"),"-")</f>
        <v>-</v>
      </c>
      <c r="AE53" s="1252" t="str">
        <f>IF(AA53&gt;0,AVERAGE('INTEGRALE verrouillée'!BD51:BN51),"-")</f>
        <v>-</v>
      </c>
      <c r="AF53" s="1221" t="s">
        <v>0</v>
      </c>
      <c r="AG53" s="1144">
        <f>COUNTIF('INTEGRALE verrouillée'!BO51:BX51,"&gt;0")</f>
        <v>0</v>
      </c>
      <c r="AH53" s="1145" t="str">
        <f t="shared" si="15"/>
        <v>-</v>
      </c>
      <c r="AI53" s="1262" t="str">
        <f>IF(AG53&gt;0,COUNTIF('INTEGRALE verrouillée'!BO51:BX51,"=2")+COUNTIF('INTEGRALE verrouillée'!BO51:BX51,"=3"),"-")</f>
        <v>-</v>
      </c>
      <c r="AJ53" s="1144" t="str">
        <f>IF(AG53&gt;0,COUNTIF('INTEGRALE verrouillée'!BO51:BX51,"=1"),"-")</f>
        <v>-</v>
      </c>
      <c r="AK53" s="1253" t="str">
        <f>IF(AG53&gt;0,AVERAGE('INTEGRALE verrouillée'!BO51:BX51),"-")</f>
        <v>-</v>
      </c>
      <c r="AL53" s="1223" t="s">
        <v>0</v>
      </c>
      <c r="AM53" s="1154">
        <f>COUNTIF('INTEGRALE verrouillée'!BY51:CK51,"&gt;0")</f>
        <v>0</v>
      </c>
      <c r="AN53" s="1155" t="str">
        <f t="shared" si="16"/>
        <v>-</v>
      </c>
      <c r="AO53" s="1265" t="str">
        <f>IF(AM53&gt;0,COUNTIF('INTEGRALE verrouillée'!BY51:CK51,"=2")+COUNTIF('INTEGRALE verrouillée'!BY51:CK51,"=3"),"-")</f>
        <v>-</v>
      </c>
      <c r="AP53" s="1154" t="str">
        <f>IF(AM53&gt;0,COUNTIF('INTEGRALE verrouillée'!BY51:CK51,"=1"),"-")</f>
        <v>-</v>
      </c>
      <c r="AQ53" s="1254" t="str">
        <f>IF(AM53&gt;0,AVERAGE('INTEGRALE verrouillée'!BY51:CK51),"-")</f>
        <v>-</v>
      </c>
      <c r="AR53" s="1225" t="s">
        <v>0</v>
      </c>
      <c r="AS53" s="1089">
        <f>COUNTIF('INTEGRALE verrouillée'!CL51:CW51,"&gt;0")</f>
        <v>1</v>
      </c>
      <c r="AT53" s="1090">
        <f t="shared" si="17"/>
        <v>8.3333333333333329E-2</v>
      </c>
      <c r="AU53" s="1268">
        <f>IF(AS53&gt;0,COUNTIF('INTEGRALE verrouillée'!CL51:CW51,"=2")+COUNTIF('INTEGRALE verrouillée'!CL51:CW51,"=3"),"-")</f>
        <v>0</v>
      </c>
      <c r="AV53" s="1089">
        <f>IF(AS53&gt;0,COUNTIF('INTEGRALE verrouillée'!CL51:CW51,"=1"),"-")</f>
        <v>0</v>
      </c>
      <c r="AW53" s="1255">
        <f>IF(AS53&gt;0,AVERAGE('INTEGRALE verrouillée'!CL51:CW51),"-")</f>
        <v>13</v>
      </c>
      <c r="AX53" s="1230" t="s">
        <v>367</v>
      </c>
      <c r="AY53" s="1098">
        <f>COUNTIF('INTEGRALE verrouillée'!CX51:DJ51,"&gt;0")</f>
        <v>0</v>
      </c>
      <c r="AZ53" s="1099" t="str">
        <f t="shared" si="18"/>
        <v>-</v>
      </c>
      <c r="BA53" s="1237" t="str">
        <f>IF(AY53&gt;0,COUNTIF('INTEGRALE verrouillée'!CX51:DJ51,"=2")+COUNTIF('INTEGRALE verrouillée'!CX51:DJ51,"=3"),"-")</f>
        <v>-</v>
      </c>
      <c r="BB53" s="1098" t="str">
        <f>IF(AY53&gt;0,COUNTIF('INTEGRALE verrouillée'!CX51:DJ51,"=1"),"-")</f>
        <v>-</v>
      </c>
      <c r="BC53" s="1238" t="str">
        <f>IF(AY53&gt;0,AVERAGE('INTEGRALE verrouillée'!CX51:DJ51),"-")</f>
        <v>-</v>
      </c>
      <c r="BD53" s="1107" t="s">
        <v>0</v>
      </c>
      <c r="BE53" s="1114">
        <f>COUNTIF('INTEGRALE verrouillée'!DK51:DS51,"&gt;0")</f>
        <v>0</v>
      </c>
      <c r="BF53" s="1115" t="str">
        <f t="shared" si="19"/>
        <v>-</v>
      </c>
      <c r="BG53" s="1242" t="str">
        <f>IF(BE53&gt;0,COUNTIF('INTEGRALE verrouillée'!DK51:DS51,"=2")+COUNTIF('INTEGRALE verrouillée'!DK51:DS51,"=3"),"-")</f>
        <v>-</v>
      </c>
      <c r="BH53" s="1114" t="str">
        <f>IF(BE53&gt;0,COUNTIF('INTEGRALE verrouillée'!DK51:DS51,"=1"),"-")</f>
        <v>-</v>
      </c>
      <c r="BI53" s="1250" t="str">
        <f>IF(BE53&gt;0,AVERAGE('INTEGRALE verrouillée'!DK51:DS51),"-")</f>
        <v>-</v>
      </c>
      <c r="BJ53" s="1215" t="s">
        <v>0</v>
      </c>
      <c r="BK53" s="1339"/>
      <c r="BL53" s="1443" t="s">
        <v>231</v>
      </c>
    </row>
    <row r="54" spans="1:64" s="1166" customFormat="1" ht="11.1" customHeight="1" x14ac:dyDescent="0.25">
      <c r="A54" s="1333"/>
      <c r="B54" s="177" t="s">
        <v>33</v>
      </c>
      <c r="C54" s="1080">
        <f>'INTEGRALE verrouillée'!C52</f>
        <v>3</v>
      </c>
      <c r="D54" s="938">
        <f>'INTEGRALE verrouillée'!D52</f>
        <v>3.125E-2</v>
      </c>
      <c r="E54" s="1089">
        <f>COUNTIF('INTEGRALE verrouillée'!AA52:AC52,"&gt;0")</f>
        <v>0</v>
      </c>
      <c r="F54" s="1090" t="str">
        <f t="shared" si="10"/>
        <v>-</v>
      </c>
      <c r="G54" s="1091" t="str">
        <f>IF(E54&gt;0,AVERAGE('INTEGRALE verrouillée'!AA52:AC52),"-")</f>
        <v>-</v>
      </c>
      <c r="H54" s="1104" t="s">
        <v>0</v>
      </c>
      <c r="I54" s="1098">
        <f>COUNTIF('INTEGRALE verrouillée'!AD52:AK52,"&gt;0")</f>
        <v>2</v>
      </c>
      <c r="J54" s="1099">
        <f t="shared" si="11"/>
        <v>0.25</v>
      </c>
      <c r="K54" s="1237">
        <f>IF(I54&gt;0,COUNTIF('INTEGRALE verrouillée'!AD52:AK52,"=2")+COUNTIF('INTEGRALE verrouillée'!AD52:AK52,"=3"),"-")</f>
        <v>0</v>
      </c>
      <c r="L54" s="1098">
        <f>IF(I54&gt;0,COUNTIF('INTEGRALE verrouillée'!AD52:AK52,"=1"),"-")</f>
        <v>0</v>
      </c>
      <c r="M54" s="1238">
        <f>IF(I54&gt;0,AVERAGE('INTEGRALE verrouillée'!AD52:AK52),"-")</f>
        <v>9.5</v>
      </c>
      <c r="N54" s="1217" t="s">
        <v>367</v>
      </c>
      <c r="O54" s="1114">
        <f>COUNTIF('INTEGRALE verrouillée'!AL52:AS52,"&gt;0")</f>
        <v>0</v>
      </c>
      <c r="P54" s="1115" t="str">
        <f t="shared" si="12"/>
        <v>-</v>
      </c>
      <c r="Q54" s="1242" t="str">
        <f>IF(O54&gt;0,COUNTIF('INTEGRALE verrouillée'!AL52:AS52,"=2")+COUNTIF('INTEGRALE verrouillée'!AL52:AS52,"=3"),"-")</f>
        <v>-</v>
      </c>
      <c r="R54" s="1114" t="str">
        <f>IF(O54&gt;0,COUNTIF('INTEGRALE verrouillée'!AL52:AS52,"=1"),"-")</f>
        <v>-</v>
      </c>
      <c r="S54" s="1250" t="str">
        <f>IF(O54&gt;0,AVERAGE('INTEGRALE verrouillée'!AL52:AS52),"-")</f>
        <v>-</v>
      </c>
      <c r="T54" s="1214" t="s">
        <v>0</v>
      </c>
      <c r="U54" s="1124">
        <f>COUNTIF('INTEGRALE verrouillée'!AT52:BC52,"&gt;0")</f>
        <v>0</v>
      </c>
      <c r="V54" s="1125" t="str">
        <f t="shared" si="13"/>
        <v>-</v>
      </c>
      <c r="W54" s="1249" t="str">
        <f>IF(U54&gt;0,COUNTIF('INTEGRALE verrouillée'!AT52:BC52,"=2")+COUNTIF('INTEGRALE verrouillée'!AT52:BC52,"=3"),"-")</f>
        <v>-</v>
      </c>
      <c r="X54" s="1124" t="str">
        <f>IF(U54&gt;0,COUNTIF('INTEGRALE verrouillée'!AT52:BC52,"=1"),"-")</f>
        <v>-</v>
      </c>
      <c r="Y54" s="1251" t="str">
        <f>IF(U54&gt;0,AVERAGE('INTEGRALE verrouillée'!AT52:BC52),"-")</f>
        <v>-</v>
      </c>
      <c r="Z54" s="1220" t="s">
        <v>0</v>
      </c>
      <c r="AA54" s="1134">
        <f>COUNTIF('INTEGRALE verrouillée'!BD52:BN52,"&gt;0")</f>
        <v>1</v>
      </c>
      <c r="AB54" s="1135">
        <f t="shared" si="14"/>
        <v>9.0909090909090912E-2</v>
      </c>
      <c r="AC54" s="1259">
        <f>IF(AA54&gt;0,COUNTIF('INTEGRALE verrouillée'!BD52:BN52,"=2")+COUNTIF('INTEGRALE verrouillée'!BD52:BN52,"=3"),"-")</f>
        <v>0</v>
      </c>
      <c r="AD54" s="1134">
        <f>IF(AA54&gt;0,COUNTIF('INTEGRALE verrouillée'!BD52:BN52,"=1"),"-")</f>
        <v>0</v>
      </c>
      <c r="AE54" s="1252">
        <f>IF(AA54&gt;0,AVERAGE('INTEGRALE verrouillée'!BD52:BN52),"-")</f>
        <v>4</v>
      </c>
      <c r="AF54" s="1222" t="s">
        <v>367</v>
      </c>
      <c r="AG54" s="1144">
        <f>COUNTIF('INTEGRALE verrouillée'!BO52:BX52,"&gt;0")</f>
        <v>0</v>
      </c>
      <c r="AH54" s="1145" t="str">
        <f t="shared" si="15"/>
        <v>-</v>
      </c>
      <c r="AI54" s="1262" t="str">
        <f>IF(AG54&gt;0,COUNTIF('INTEGRALE verrouillée'!BO52:BX52,"=2")+COUNTIF('INTEGRALE verrouillée'!BO52:BX52,"=3"),"-")</f>
        <v>-</v>
      </c>
      <c r="AJ54" s="1144" t="str">
        <f>IF(AG54&gt;0,COUNTIF('INTEGRALE verrouillée'!BO52:BX52,"=1"),"-")</f>
        <v>-</v>
      </c>
      <c r="AK54" s="1253" t="str">
        <f>IF(AG54&gt;0,AVERAGE('INTEGRALE verrouillée'!BO52:BX52),"-")</f>
        <v>-</v>
      </c>
      <c r="AL54" s="1223" t="s">
        <v>0</v>
      </c>
      <c r="AM54" s="1154">
        <f>COUNTIF('INTEGRALE verrouillée'!BY52:CK52,"&gt;0")</f>
        <v>0</v>
      </c>
      <c r="AN54" s="1155" t="str">
        <f t="shared" si="16"/>
        <v>-</v>
      </c>
      <c r="AO54" s="1265" t="str">
        <f>IF(AM54&gt;0,COUNTIF('INTEGRALE verrouillée'!BY52:CK52,"=2")+COUNTIF('INTEGRALE verrouillée'!BY52:CK52,"=3"),"-")</f>
        <v>-</v>
      </c>
      <c r="AP54" s="1154" t="str">
        <f>IF(AM54&gt;0,COUNTIF('INTEGRALE verrouillée'!BY52:CK52,"=1"),"-")</f>
        <v>-</v>
      </c>
      <c r="AQ54" s="1254" t="str">
        <f>IF(AM54&gt;0,AVERAGE('INTEGRALE verrouillée'!BY52:CK52),"-")</f>
        <v>-</v>
      </c>
      <c r="AR54" s="1225" t="s">
        <v>0</v>
      </c>
      <c r="AS54" s="1089">
        <f>COUNTIF('INTEGRALE verrouillée'!CL52:CW52,"&gt;0")</f>
        <v>0</v>
      </c>
      <c r="AT54" s="1090" t="str">
        <f t="shared" si="17"/>
        <v>-</v>
      </c>
      <c r="AU54" s="1268" t="str">
        <f>IF(AS54&gt;0,COUNTIF('INTEGRALE verrouillée'!CL52:CW52,"=2")+COUNTIF('INTEGRALE verrouillée'!CL52:CW52,"=3"),"-")</f>
        <v>-</v>
      </c>
      <c r="AV54" s="1089" t="str">
        <f>IF(AS54&gt;0,COUNTIF('INTEGRALE verrouillée'!CL52:CW52,"=1"),"-")</f>
        <v>-</v>
      </c>
      <c r="AW54" s="1255" t="str">
        <f>IF(AS54&gt;0,AVERAGE('INTEGRALE verrouillée'!CL52:CW52),"-")</f>
        <v>-</v>
      </c>
      <c r="AX54" s="1104" t="s">
        <v>0</v>
      </c>
      <c r="AY54" s="1098">
        <f>COUNTIF('INTEGRALE verrouillée'!CX52:DJ52,"&gt;0")</f>
        <v>0</v>
      </c>
      <c r="AZ54" s="1099" t="str">
        <f t="shared" si="18"/>
        <v>-</v>
      </c>
      <c r="BA54" s="1237" t="str">
        <f>IF(AY54&gt;0,COUNTIF('INTEGRALE verrouillée'!CX52:DJ52,"=2")+COUNTIF('INTEGRALE verrouillée'!CX52:DJ52,"=3"),"-")</f>
        <v>-</v>
      </c>
      <c r="BB54" s="1098" t="str">
        <f>IF(AY54&gt;0,COUNTIF('INTEGRALE verrouillée'!CX52:DJ52,"=1"),"-")</f>
        <v>-</v>
      </c>
      <c r="BC54" s="1238" t="str">
        <f>IF(AY54&gt;0,AVERAGE('INTEGRALE verrouillée'!CX52:DJ52),"-")</f>
        <v>-</v>
      </c>
      <c r="BD54" s="1107" t="s">
        <v>0</v>
      </c>
      <c r="BE54" s="1114">
        <f>COUNTIF('INTEGRALE verrouillée'!DK52:DS52,"&gt;0")</f>
        <v>0</v>
      </c>
      <c r="BF54" s="1115" t="str">
        <f t="shared" si="19"/>
        <v>-</v>
      </c>
      <c r="BG54" s="1242" t="str">
        <f>IF(BE54&gt;0,COUNTIF('INTEGRALE verrouillée'!DK52:DS52,"=2")+COUNTIF('INTEGRALE verrouillée'!DK52:DS52,"=3"),"-")</f>
        <v>-</v>
      </c>
      <c r="BH54" s="1114" t="str">
        <f>IF(BE54&gt;0,COUNTIF('INTEGRALE verrouillée'!DK52:DS52,"=1"),"-")</f>
        <v>-</v>
      </c>
      <c r="BI54" s="1250" t="str">
        <f>IF(BE54&gt;0,AVERAGE('INTEGRALE verrouillée'!DK52:DS52),"-")</f>
        <v>-</v>
      </c>
      <c r="BJ54" s="1215" t="s">
        <v>0</v>
      </c>
      <c r="BK54" s="1339"/>
      <c r="BL54" s="1443"/>
    </row>
    <row r="55" spans="1:64" s="1166" customFormat="1" ht="11.1" customHeight="1" x14ac:dyDescent="0.25">
      <c r="A55" s="1333"/>
      <c r="B55" s="177" t="s">
        <v>62</v>
      </c>
      <c r="C55" s="1080">
        <f>'INTEGRALE verrouillée'!C53</f>
        <v>1</v>
      </c>
      <c r="D55" s="938">
        <f>'INTEGRALE verrouillée'!D53</f>
        <v>1.0416666666666666E-2</v>
      </c>
      <c r="E55" s="1089">
        <f>COUNTIF('INTEGRALE verrouillée'!AA53:AC53,"&gt;0")</f>
        <v>1</v>
      </c>
      <c r="F55" s="1090">
        <f t="shared" si="10"/>
        <v>0.33333333333333331</v>
      </c>
      <c r="G55" s="1091">
        <f>IF(E55&gt;0,AVERAGE('INTEGRALE verrouillée'!AA53:AC53),"-")</f>
        <v>13</v>
      </c>
      <c r="H55" s="1104">
        <v>17</v>
      </c>
      <c r="I55" s="1098">
        <f>COUNTIF('INTEGRALE verrouillée'!AD53:AK53,"&gt;0")</f>
        <v>0</v>
      </c>
      <c r="J55" s="1099" t="str">
        <f t="shared" si="11"/>
        <v>-</v>
      </c>
      <c r="K55" s="1237" t="str">
        <f>IF(I55&gt;0,COUNTIF('INTEGRALE verrouillée'!AD53:AK53,"=2")+COUNTIF('INTEGRALE verrouillée'!AD53:AK53,"=3"),"-")</f>
        <v>-</v>
      </c>
      <c r="L55" s="1098" t="str">
        <f>IF(I55&gt;0,COUNTIF('INTEGRALE verrouillée'!AD53:AK53,"=1"),"-")</f>
        <v>-</v>
      </c>
      <c r="M55" s="1238" t="str">
        <f>IF(I55&gt;0,AVERAGE('INTEGRALE verrouillée'!AD53:AK53),"-")</f>
        <v>-</v>
      </c>
      <c r="N55" s="1107" t="s">
        <v>0</v>
      </c>
      <c r="O55" s="1114">
        <f>COUNTIF('INTEGRALE verrouillée'!AL53:AS53,"&gt;0")</f>
        <v>0</v>
      </c>
      <c r="P55" s="1115" t="str">
        <f t="shared" si="12"/>
        <v>-</v>
      </c>
      <c r="Q55" s="1242" t="str">
        <f>IF(O55&gt;0,COUNTIF('INTEGRALE verrouillée'!AL53:AS53,"=2")+COUNTIF('INTEGRALE verrouillée'!AL53:AS53,"=3"),"-")</f>
        <v>-</v>
      </c>
      <c r="R55" s="1114" t="str">
        <f>IF(O55&gt;0,COUNTIF('INTEGRALE verrouillée'!AL53:AS53,"=1"),"-")</f>
        <v>-</v>
      </c>
      <c r="S55" s="1250" t="str">
        <f>IF(O55&gt;0,AVERAGE('INTEGRALE verrouillée'!AL53:AS53),"-")</f>
        <v>-</v>
      </c>
      <c r="T55" s="1214" t="s">
        <v>0</v>
      </c>
      <c r="U55" s="1124">
        <f>COUNTIF('INTEGRALE verrouillée'!AT53:BC53,"&gt;0")</f>
        <v>0</v>
      </c>
      <c r="V55" s="1125" t="str">
        <f t="shared" si="13"/>
        <v>-</v>
      </c>
      <c r="W55" s="1249" t="str">
        <f>IF(U55&gt;0,COUNTIF('INTEGRALE verrouillée'!AT53:BC53,"=2")+COUNTIF('INTEGRALE verrouillée'!AT53:BC53,"=3"),"-")</f>
        <v>-</v>
      </c>
      <c r="X55" s="1124" t="str">
        <f>IF(U55&gt;0,COUNTIF('INTEGRALE verrouillée'!AT53:BC53,"=1"),"-")</f>
        <v>-</v>
      </c>
      <c r="Y55" s="1251" t="str">
        <f>IF(U55&gt;0,AVERAGE('INTEGRALE verrouillée'!AT53:BC53),"-")</f>
        <v>-</v>
      </c>
      <c r="Z55" s="1220" t="s">
        <v>0</v>
      </c>
      <c r="AA55" s="1134">
        <f>COUNTIF('INTEGRALE verrouillée'!BD53:BN53,"&gt;0")</f>
        <v>0</v>
      </c>
      <c r="AB55" s="1135" t="str">
        <f t="shared" si="14"/>
        <v>-</v>
      </c>
      <c r="AC55" s="1259" t="str">
        <f>IF(AA55&gt;0,COUNTIF('INTEGRALE verrouillée'!BD53:BN53,"=2")+COUNTIF('INTEGRALE verrouillée'!BD53:BN53,"=3"),"-")</f>
        <v>-</v>
      </c>
      <c r="AD55" s="1134" t="str">
        <f>IF(AA55&gt;0,COUNTIF('INTEGRALE verrouillée'!BD53:BN53,"=1"),"-")</f>
        <v>-</v>
      </c>
      <c r="AE55" s="1252" t="str">
        <f>IF(AA55&gt;0,AVERAGE('INTEGRALE verrouillée'!BD53:BN53),"-")</f>
        <v>-</v>
      </c>
      <c r="AF55" s="1221" t="s">
        <v>0</v>
      </c>
      <c r="AG55" s="1144">
        <f>COUNTIF('INTEGRALE verrouillée'!BO53:BX53,"&gt;0")</f>
        <v>0</v>
      </c>
      <c r="AH55" s="1145" t="str">
        <f t="shared" si="15"/>
        <v>-</v>
      </c>
      <c r="AI55" s="1262" t="str">
        <f>IF(AG55&gt;0,COUNTIF('INTEGRALE verrouillée'!BO53:BX53,"=2")+COUNTIF('INTEGRALE verrouillée'!BO53:BX53,"=3"),"-")</f>
        <v>-</v>
      </c>
      <c r="AJ55" s="1144" t="str">
        <f>IF(AG55&gt;0,COUNTIF('INTEGRALE verrouillée'!BO53:BX53,"=1"),"-")</f>
        <v>-</v>
      </c>
      <c r="AK55" s="1253" t="str">
        <f>IF(AG55&gt;0,AVERAGE('INTEGRALE verrouillée'!BO53:BX53),"-")</f>
        <v>-</v>
      </c>
      <c r="AL55" s="1223" t="s">
        <v>0</v>
      </c>
      <c r="AM55" s="1154">
        <f>COUNTIF('INTEGRALE verrouillée'!BY53:CK53,"&gt;0")</f>
        <v>0</v>
      </c>
      <c r="AN55" s="1155" t="str">
        <f t="shared" si="16"/>
        <v>-</v>
      </c>
      <c r="AO55" s="1265" t="str">
        <f>IF(AM55&gt;0,COUNTIF('INTEGRALE verrouillée'!BY53:CK53,"=2")+COUNTIF('INTEGRALE verrouillée'!BY53:CK53,"=3"),"-")</f>
        <v>-</v>
      </c>
      <c r="AP55" s="1154" t="str">
        <f>IF(AM55&gt;0,COUNTIF('INTEGRALE verrouillée'!BY53:CK53,"=1"),"-")</f>
        <v>-</v>
      </c>
      <c r="AQ55" s="1254" t="str">
        <f>IF(AM55&gt;0,AVERAGE('INTEGRALE verrouillée'!BY53:CK53),"-")</f>
        <v>-</v>
      </c>
      <c r="AR55" s="1225" t="s">
        <v>0</v>
      </c>
      <c r="AS55" s="1089">
        <f>COUNTIF('INTEGRALE verrouillée'!CL53:CW53,"&gt;0")</f>
        <v>0</v>
      </c>
      <c r="AT55" s="1090" t="str">
        <f t="shared" si="17"/>
        <v>-</v>
      </c>
      <c r="AU55" s="1268" t="str">
        <f>IF(AS55&gt;0,COUNTIF('INTEGRALE verrouillée'!CL53:CW53,"=2")+COUNTIF('INTEGRALE verrouillée'!CL53:CW53,"=3"),"-")</f>
        <v>-</v>
      </c>
      <c r="AV55" s="1089" t="str">
        <f>IF(AS55&gt;0,COUNTIF('INTEGRALE verrouillée'!CL53:CW53,"=1"),"-")</f>
        <v>-</v>
      </c>
      <c r="AW55" s="1255" t="str">
        <f>IF(AS55&gt;0,AVERAGE('INTEGRALE verrouillée'!CL53:CW53),"-")</f>
        <v>-</v>
      </c>
      <c r="AX55" s="1104" t="s">
        <v>0</v>
      </c>
      <c r="AY55" s="1098">
        <f>COUNTIF('INTEGRALE verrouillée'!CX53:DJ53,"&gt;0")</f>
        <v>0</v>
      </c>
      <c r="AZ55" s="1099" t="str">
        <f t="shared" si="18"/>
        <v>-</v>
      </c>
      <c r="BA55" s="1237" t="str">
        <f>IF(AY55&gt;0,COUNTIF('INTEGRALE verrouillée'!CX53:DJ53,"=2")+COUNTIF('INTEGRALE verrouillée'!CX53:DJ53,"=3"),"-")</f>
        <v>-</v>
      </c>
      <c r="BB55" s="1098" t="str">
        <f>IF(AY55&gt;0,COUNTIF('INTEGRALE verrouillée'!CX53:DJ53,"=1"),"-")</f>
        <v>-</v>
      </c>
      <c r="BC55" s="1238" t="str">
        <f>IF(AY55&gt;0,AVERAGE('INTEGRALE verrouillée'!CX53:DJ53),"-")</f>
        <v>-</v>
      </c>
      <c r="BD55" s="1107" t="s">
        <v>0</v>
      </c>
      <c r="BE55" s="1114">
        <f>COUNTIF('INTEGRALE verrouillée'!DK53:DS53,"&gt;0")</f>
        <v>0</v>
      </c>
      <c r="BF55" s="1115" t="str">
        <f t="shared" si="19"/>
        <v>-</v>
      </c>
      <c r="BG55" s="1242" t="str">
        <f>IF(BE55&gt;0,COUNTIF('INTEGRALE verrouillée'!DK53:DS53,"=2")+COUNTIF('INTEGRALE verrouillée'!DK53:DS53,"=3"),"-")</f>
        <v>-</v>
      </c>
      <c r="BH55" s="1114" t="str">
        <f>IF(BE55&gt;0,COUNTIF('INTEGRALE verrouillée'!DK53:DS53,"=1"),"-")</f>
        <v>-</v>
      </c>
      <c r="BI55" s="1250" t="str">
        <f>IF(BE55&gt;0,AVERAGE('INTEGRALE verrouillée'!DK53:DS53),"-")</f>
        <v>-</v>
      </c>
      <c r="BJ55" s="1215" t="s">
        <v>0</v>
      </c>
      <c r="BK55" s="1339"/>
      <c r="BL55" s="1443"/>
    </row>
    <row r="56" spans="1:64" s="1166" customFormat="1" ht="11.1" customHeight="1" x14ac:dyDescent="0.25">
      <c r="A56" s="1333"/>
      <c r="B56" s="177" t="s">
        <v>344</v>
      </c>
      <c r="C56" s="1080">
        <f>'INTEGRALE verrouillée'!C54</f>
        <v>2</v>
      </c>
      <c r="D56" s="938">
        <f>'INTEGRALE verrouillée'!D54</f>
        <v>2.0833333333333332E-2</v>
      </c>
      <c r="E56" s="1089">
        <f>COUNTIF('INTEGRALE verrouillée'!AA54:AC54,"&gt;0")</f>
        <v>0</v>
      </c>
      <c r="F56" s="1090" t="str">
        <f t="shared" si="10"/>
        <v>-</v>
      </c>
      <c r="G56" s="1091" t="str">
        <f>IF(E56&gt;0,AVERAGE('INTEGRALE verrouillée'!AA54:AC54),"-")</f>
        <v>-</v>
      </c>
      <c r="H56" s="1104" t="s">
        <v>0</v>
      </c>
      <c r="I56" s="1098">
        <f>COUNTIF('INTEGRALE verrouillée'!AD54:AK54,"&gt;0")</f>
        <v>0</v>
      </c>
      <c r="J56" s="1099" t="str">
        <f t="shared" si="11"/>
        <v>-</v>
      </c>
      <c r="K56" s="1237" t="str">
        <f>IF(I56&gt;0,COUNTIF('INTEGRALE verrouillée'!AD54:AK54,"=2")+COUNTIF('INTEGRALE verrouillée'!AD54:AK54,"=3"),"-")</f>
        <v>-</v>
      </c>
      <c r="L56" s="1098" t="str">
        <f>IF(I56&gt;0,COUNTIF('INTEGRALE verrouillée'!AD54:AK54,"=1"),"-")</f>
        <v>-</v>
      </c>
      <c r="M56" s="1238" t="str">
        <f>IF(I56&gt;0,AVERAGE('INTEGRALE verrouillée'!AD54:AK54),"-")</f>
        <v>-</v>
      </c>
      <c r="N56" s="1107" t="s">
        <v>0</v>
      </c>
      <c r="O56" s="1114">
        <f>COUNTIF('INTEGRALE verrouillée'!AL54:AS54,"&gt;0")</f>
        <v>0</v>
      </c>
      <c r="P56" s="1115" t="str">
        <f t="shared" si="12"/>
        <v>-</v>
      </c>
      <c r="Q56" s="1242" t="str">
        <f>IF(O56&gt;0,COUNTIF('INTEGRALE verrouillée'!AL54:AS54,"=2")+COUNTIF('INTEGRALE verrouillée'!AL54:AS54,"=3"),"-")</f>
        <v>-</v>
      </c>
      <c r="R56" s="1114" t="str">
        <f>IF(O56&gt;0,COUNTIF('INTEGRALE verrouillée'!AL54:AS54,"=1"),"-")</f>
        <v>-</v>
      </c>
      <c r="S56" s="1250" t="str">
        <f>IF(O56&gt;0,AVERAGE('INTEGRALE verrouillée'!AL54:AS54),"-")</f>
        <v>-</v>
      </c>
      <c r="T56" s="1214" t="s">
        <v>0</v>
      </c>
      <c r="U56" s="1124">
        <f>COUNTIF('INTEGRALE verrouillée'!AT54:BC54,"&gt;0")</f>
        <v>0</v>
      </c>
      <c r="V56" s="1125" t="str">
        <f t="shared" si="13"/>
        <v>-</v>
      </c>
      <c r="W56" s="1249" t="str">
        <f>IF(U56&gt;0,COUNTIF('INTEGRALE verrouillée'!AT54:BC54,"=2")+COUNTIF('INTEGRALE verrouillée'!AT54:BC54,"=3"),"-")</f>
        <v>-</v>
      </c>
      <c r="X56" s="1124" t="str">
        <f>IF(U56&gt;0,COUNTIF('INTEGRALE verrouillée'!AT54:BC54,"=1"),"-")</f>
        <v>-</v>
      </c>
      <c r="Y56" s="1251" t="str">
        <f>IF(U56&gt;0,AVERAGE('INTEGRALE verrouillée'!AT54:BC54),"-")</f>
        <v>-</v>
      </c>
      <c r="Z56" s="1220" t="s">
        <v>0</v>
      </c>
      <c r="AA56" s="1134">
        <f>COUNTIF('INTEGRALE verrouillée'!BD54:BN54,"&gt;0")</f>
        <v>0</v>
      </c>
      <c r="AB56" s="1135" t="str">
        <f t="shared" si="14"/>
        <v>-</v>
      </c>
      <c r="AC56" s="1259" t="str">
        <f>IF(AA56&gt;0,COUNTIF('INTEGRALE verrouillée'!BD54:BN54,"=2")+COUNTIF('INTEGRALE verrouillée'!BD54:BN54,"=3"),"-")</f>
        <v>-</v>
      </c>
      <c r="AD56" s="1134" t="str">
        <f>IF(AA56&gt;0,COUNTIF('INTEGRALE verrouillée'!BD54:BN54,"=1"),"-")</f>
        <v>-</v>
      </c>
      <c r="AE56" s="1252" t="str">
        <f>IF(AA56&gt;0,AVERAGE('INTEGRALE verrouillée'!BD54:BN54),"-")</f>
        <v>-</v>
      </c>
      <c r="AF56" s="1221" t="s">
        <v>0</v>
      </c>
      <c r="AG56" s="1144">
        <f>COUNTIF('INTEGRALE verrouillée'!BO54:BX54,"&gt;0")</f>
        <v>0</v>
      </c>
      <c r="AH56" s="1145" t="str">
        <f t="shared" si="15"/>
        <v>-</v>
      </c>
      <c r="AI56" s="1262" t="str">
        <f>IF(AG56&gt;0,COUNTIF('INTEGRALE verrouillée'!BO54:BX54,"=2")+COUNTIF('INTEGRALE verrouillée'!BO54:BX54,"=3"),"-")</f>
        <v>-</v>
      </c>
      <c r="AJ56" s="1144" t="str">
        <f>IF(AG56&gt;0,COUNTIF('INTEGRALE verrouillée'!BO54:BX54,"=1"),"-")</f>
        <v>-</v>
      </c>
      <c r="AK56" s="1253" t="str">
        <f>IF(AG56&gt;0,AVERAGE('INTEGRALE verrouillée'!BO54:BX54),"-")</f>
        <v>-</v>
      </c>
      <c r="AL56" s="1223" t="s">
        <v>0</v>
      </c>
      <c r="AM56" s="1154">
        <f>COUNTIF('INTEGRALE verrouillée'!BY54:CK54,"&gt;0")</f>
        <v>0</v>
      </c>
      <c r="AN56" s="1155" t="str">
        <f t="shared" si="16"/>
        <v>-</v>
      </c>
      <c r="AO56" s="1265" t="str">
        <f>IF(AM56&gt;0,COUNTIF('INTEGRALE verrouillée'!BY54:CK54,"=2")+COUNTIF('INTEGRALE verrouillée'!BY54:CK54,"=3"),"-")</f>
        <v>-</v>
      </c>
      <c r="AP56" s="1154" t="str">
        <f>IF(AM56&gt;0,COUNTIF('INTEGRALE verrouillée'!BY54:CK54,"=1"),"-")</f>
        <v>-</v>
      </c>
      <c r="AQ56" s="1254" t="str">
        <f>IF(AM56&gt;0,AVERAGE('INTEGRALE verrouillée'!BY54:CK54),"-")</f>
        <v>-</v>
      </c>
      <c r="AR56" s="1225" t="s">
        <v>0</v>
      </c>
      <c r="AS56" s="1089">
        <f>COUNTIF('INTEGRALE verrouillée'!CL54:CW54,"&gt;0")</f>
        <v>0</v>
      </c>
      <c r="AT56" s="1090" t="str">
        <f t="shared" si="17"/>
        <v>-</v>
      </c>
      <c r="AU56" s="1268" t="str">
        <f>IF(AS56&gt;0,COUNTIF('INTEGRALE verrouillée'!CL54:CW54,"=2")+COUNTIF('INTEGRALE verrouillée'!CL54:CW54,"=3"),"-")</f>
        <v>-</v>
      </c>
      <c r="AV56" s="1089" t="str">
        <f>IF(AS56&gt;0,COUNTIF('INTEGRALE verrouillée'!CL54:CW54,"=1"),"-")</f>
        <v>-</v>
      </c>
      <c r="AW56" s="1255" t="str">
        <f>IF(AS56&gt;0,AVERAGE('INTEGRALE verrouillée'!CL54:CW54),"-")</f>
        <v>-</v>
      </c>
      <c r="AX56" s="1104" t="s">
        <v>0</v>
      </c>
      <c r="AY56" s="1098">
        <f>COUNTIF('INTEGRALE verrouillée'!CX54:DJ54,"&gt;0")</f>
        <v>0</v>
      </c>
      <c r="AZ56" s="1099" t="str">
        <f t="shared" si="18"/>
        <v>-</v>
      </c>
      <c r="BA56" s="1237" t="str">
        <f>IF(AY56&gt;0,COUNTIF('INTEGRALE verrouillée'!CX54:DJ54,"=2")+COUNTIF('INTEGRALE verrouillée'!CX54:DJ54,"=3"),"-")</f>
        <v>-</v>
      </c>
      <c r="BB56" s="1098" t="str">
        <f>IF(AY56&gt;0,COUNTIF('INTEGRALE verrouillée'!CX54:DJ54,"=1"),"-")</f>
        <v>-</v>
      </c>
      <c r="BC56" s="1238" t="str">
        <f>IF(AY56&gt;0,AVERAGE('INTEGRALE verrouillée'!CX54:DJ54),"-")</f>
        <v>-</v>
      </c>
      <c r="BD56" s="1107" t="s">
        <v>0</v>
      </c>
      <c r="BE56" s="1114">
        <f>COUNTIF('INTEGRALE verrouillée'!DK54:DS54,"&gt;0")</f>
        <v>2</v>
      </c>
      <c r="BF56" s="1115">
        <f t="shared" si="19"/>
        <v>0.25</v>
      </c>
      <c r="BG56" s="1242">
        <f>IF(BE56&gt;0,COUNTIF('INTEGRALE verrouillée'!DK54:DS54,"=2")+COUNTIF('INTEGRALE verrouillée'!DK54:DS54,"=3"),"-")</f>
        <v>0</v>
      </c>
      <c r="BH56" s="1114">
        <f>IF(BE56&gt;0,COUNTIF('INTEGRALE verrouillée'!DK54:DS54,"=1"),"-")</f>
        <v>0</v>
      </c>
      <c r="BI56" s="1250">
        <f>IF(BE56&gt;0,AVERAGE('INTEGRALE verrouillée'!DK54:DS54),"-")</f>
        <v>16.5</v>
      </c>
      <c r="BJ56" s="1215" t="s">
        <v>0</v>
      </c>
      <c r="BK56" s="1339"/>
      <c r="BL56" s="1443" t="s">
        <v>345</v>
      </c>
    </row>
    <row r="57" spans="1:64" s="1166" customFormat="1" ht="11.1" customHeight="1" x14ac:dyDescent="0.25">
      <c r="A57" s="1333"/>
      <c r="B57" s="180" t="s">
        <v>154</v>
      </c>
      <c r="C57" s="1080">
        <f>'INTEGRALE verrouillée'!C55</f>
        <v>37</v>
      </c>
      <c r="D57" s="938">
        <f>'INTEGRALE verrouillée'!D55</f>
        <v>0.38541666666666669</v>
      </c>
      <c r="E57" s="1089">
        <f>COUNTIF('INTEGRALE verrouillée'!AA55:AC55,"&gt;0")</f>
        <v>0</v>
      </c>
      <c r="F57" s="1090" t="str">
        <f t="shared" si="10"/>
        <v>-</v>
      </c>
      <c r="G57" s="1091" t="str">
        <f>IF(E57&gt;0,AVERAGE('INTEGRALE verrouillée'!AA55:AC55),"-")</f>
        <v>-</v>
      </c>
      <c r="H57" s="1104" t="s">
        <v>0</v>
      </c>
      <c r="I57" s="1098">
        <f>COUNTIF('INTEGRALE verrouillée'!AD55:AK55,"&gt;0")</f>
        <v>0</v>
      </c>
      <c r="J57" s="1099" t="str">
        <f t="shared" si="11"/>
        <v>-</v>
      </c>
      <c r="K57" s="1237" t="str">
        <f>IF(I57&gt;0,COUNTIF('INTEGRALE verrouillée'!AD55:AK55,"=2")+COUNTIF('INTEGRALE verrouillée'!AD55:AK55,"=3"),"-")</f>
        <v>-</v>
      </c>
      <c r="L57" s="1098" t="str">
        <f>IF(I57&gt;0,COUNTIF('INTEGRALE verrouillée'!AD55:AK55,"=1"),"-")</f>
        <v>-</v>
      </c>
      <c r="M57" s="1238" t="str">
        <f>IF(I57&gt;0,AVERAGE('INTEGRALE verrouillée'!AD55:AK55),"-")</f>
        <v>-</v>
      </c>
      <c r="N57" s="1107" t="s">
        <v>0</v>
      </c>
      <c r="O57" s="1114">
        <f>COUNTIF('INTEGRALE verrouillée'!AL55:AS55,"&gt;0")</f>
        <v>0</v>
      </c>
      <c r="P57" s="1115" t="str">
        <f t="shared" si="12"/>
        <v>-</v>
      </c>
      <c r="Q57" s="1242" t="str">
        <f>IF(O57&gt;0,COUNTIF('INTEGRALE verrouillée'!AL55:AS55,"=2")+COUNTIF('INTEGRALE verrouillée'!AL55:AS55,"=3"),"-")</f>
        <v>-</v>
      </c>
      <c r="R57" s="1114" t="str">
        <f>IF(O57&gt;0,COUNTIF('INTEGRALE verrouillée'!AL55:AS55,"=1"),"-")</f>
        <v>-</v>
      </c>
      <c r="S57" s="1250" t="str">
        <f>IF(O57&gt;0,AVERAGE('INTEGRALE verrouillée'!AL55:AS55),"-")</f>
        <v>-</v>
      </c>
      <c r="T57" s="1214" t="s">
        <v>0</v>
      </c>
      <c r="U57" s="1124">
        <f>COUNTIF('INTEGRALE verrouillée'!AT55:BC55,"&gt;0")</f>
        <v>0</v>
      </c>
      <c r="V57" s="1125" t="str">
        <f t="shared" si="13"/>
        <v>-</v>
      </c>
      <c r="W57" s="1249" t="str">
        <f>IF(U57&gt;0,COUNTIF('INTEGRALE verrouillée'!AT55:BC55,"=2")+COUNTIF('INTEGRALE verrouillée'!AT55:BC55,"=3"),"-")</f>
        <v>-</v>
      </c>
      <c r="X57" s="1124" t="str">
        <f>IF(U57&gt;0,COUNTIF('INTEGRALE verrouillée'!AT55:BC55,"=1"),"-")</f>
        <v>-</v>
      </c>
      <c r="Y57" s="1251" t="str">
        <f>IF(U57&gt;0,AVERAGE('INTEGRALE verrouillée'!AT55:BC55),"-")</f>
        <v>-</v>
      </c>
      <c r="Z57" s="1220" t="s">
        <v>0</v>
      </c>
      <c r="AA57" s="1134">
        <f>COUNTIF('INTEGRALE verrouillée'!BD55:BN55,"&gt;0")</f>
        <v>0</v>
      </c>
      <c r="AB57" s="1135" t="str">
        <f t="shared" si="14"/>
        <v>-</v>
      </c>
      <c r="AC57" s="1259" t="str">
        <f>IF(AA57&gt;0,COUNTIF('INTEGRALE verrouillée'!BD55:BN55,"=2")+COUNTIF('INTEGRALE verrouillée'!BD55:BN55,"=3"),"-")</f>
        <v>-</v>
      </c>
      <c r="AD57" s="1134" t="str">
        <f>IF(AA57&gt;0,COUNTIF('INTEGRALE verrouillée'!BD55:BN55,"=1"),"-")</f>
        <v>-</v>
      </c>
      <c r="AE57" s="1252" t="str">
        <f>IF(AA57&gt;0,AVERAGE('INTEGRALE verrouillée'!BD55:BN55),"-")</f>
        <v>-</v>
      </c>
      <c r="AF57" s="1221" t="s">
        <v>0</v>
      </c>
      <c r="AG57" s="1144">
        <f>COUNTIF('INTEGRALE verrouillée'!BO55:BX55,"&gt;0")</f>
        <v>6</v>
      </c>
      <c r="AH57" s="1145">
        <f t="shared" si="15"/>
        <v>0.6</v>
      </c>
      <c r="AI57" s="1262">
        <f>IF(AG57&gt;0,COUNTIF('INTEGRALE verrouillée'!BO55:BX55,"=2")+COUNTIF('INTEGRALE verrouillée'!BO55:BX55,"=3"),"-")</f>
        <v>0</v>
      </c>
      <c r="AJ57" s="1144">
        <f>IF(AG57&gt;0,COUNTIF('INTEGRALE verrouillée'!BO55:BX55,"=1"),"-")</f>
        <v>1</v>
      </c>
      <c r="AK57" s="1253">
        <f>IF(AG57&gt;0,AVERAGE('INTEGRALE verrouillée'!BO55:BX55),"-")</f>
        <v>7.333333333333333</v>
      </c>
      <c r="AL57" s="1223">
        <v>13</v>
      </c>
      <c r="AM57" s="1154">
        <f>COUNTIF('INTEGRALE verrouillée'!BY55:CK55,"&gt;0")</f>
        <v>9</v>
      </c>
      <c r="AN57" s="1155">
        <f t="shared" si="16"/>
        <v>0.69230769230769229</v>
      </c>
      <c r="AO57" s="1265">
        <f>IF(AM57&gt;0,COUNTIF('INTEGRALE verrouillée'!BY55:CK55,"=2")+COUNTIF('INTEGRALE verrouillée'!BY55:CK55,"=3"),"-")</f>
        <v>2</v>
      </c>
      <c r="AP57" s="1154">
        <f>IF(AM57&gt;0,COUNTIF('INTEGRALE verrouillée'!BY55:CK55,"=1"),"-")</f>
        <v>0</v>
      </c>
      <c r="AQ57" s="1254">
        <f>IF(AM57&gt;0,AVERAGE('INTEGRALE verrouillée'!BY55:CK55),"-")</f>
        <v>5.666666666666667</v>
      </c>
      <c r="AR57" s="1225">
        <v>7</v>
      </c>
      <c r="AS57" s="1089">
        <f>COUNTIF('INTEGRALE verrouillée'!CL55:CW55,"&gt;0")</f>
        <v>2</v>
      </c>
      <c r="AT57" s="1090">
        <f t="shared" si="17"/>
        <v>0.16666666666666666</v>
      </c>
      <c r="AU57" s="1268">
        <f>IF(AS57&gt;0,COUNTIF('INTEGRALE verrouillée'!CL55:CW55,"=2")+COUNTIF('INTEGRALE verrouillée'!CL55:CW55,"=3"),"-")</f>
        <v>0</v>
      </c>
      <c r="AV57" s="1089">
        <f>IF(AS57&gt;0,COUNTIF('INTEGRALE verrouillée'!CL55:CW55,"=1"),"-")</f>
        <v>0</v>
      </c>
      <c r="AW57" s="1255">
        <f>IF(AS57&gt;0,AVERAGE('INTEGRALE verrouillée'!CL55:CW55),"-")</f>
        <v>11</v>
      </c>
      <c r="AX57" s="1230" t="s">
        <v>367</v>
      </c>
      <c r="AY57" s="1098">
        <f>COUNTIF('INTEGRALE verrouillée'!CX55:DJ55,"&gt;0")</f>
        <v>12</v>
      </c>
      <c r="AZ57" s="1099">
        <f t="shared" si="18"/>
        <v>0.92307692307692313</v>
      </c>
      <c r="BA57" s="1237">
        <f>IF(AY57&gt;0,COUNTIF('INTEGRALE verrouillée'!CX55:DJ55,"=2")+COUNTIF('INTEGRALE verrouillée'!CX55:DJ55,"=3"),"-")</f>
        <v>1</v>
      </c>
      <c r="BB57" s="1098">
        <f>IF(AY57&gt;0,COUNTIF('INTEGRALE verrouillée'!CX55:DJ55,"=1"),"-")</f>
        <v>0</v>
      </c>
      <c r="BC57" s="1238">
        <f>IF(AY57&gt;0,AVERAGE('INTEGRALE verrouillée'!CX55:DJ55),"-")</f>
        <v>9.0833333333333339</v>
      </c>
      <c r="BD57" s="1107">
        <v>10</v>
      </c>
      <c r="BE57" s="1114">
        <f>COUNTIF('INTEGRALE verrouillée'!DK55:DS55,"&gt;0")</f>
        <v>8</v>
      </c>
      <c r="BF57" s="1115">
        <f t="shared" si="19"/>
        <v>1</v>
      </c>
      <c r="BG57" s="1242">
        <f>IF(BE57&gt;0,COUNTIF('INTEGRALE verrouillée'!DK55:DS55,"=2")+COUNTIF('INTEGRALE verrouillée'!DK55:DS55,"=3"),"-")</f>
        <v>1</v>
      </c>
      <c r="BH57" s="1114">
        <f>IF(BE57&gt;0,COUNTIF('INTEGRALE verrouillée'!DK55:DS55,"=1"),"-")</f>
        <v>0</v>
      </c>
      <c r="BI57" s="1250">
        <f>IF(BE57&gt;0,AVERAGE('INTEGRALE verrouillée'!DK55:DS55),"-")</f>
        <v>8.625</v>
      </c>
      <c r="BJ57" s="1215" t="s">
        <v>0</v>
      </c>
      <c r="BK57" s="1339"/>
      <c r="BL57" s="1443" t="s">
        <v>111</v>
      </c>
    </row>
    <row r="58" spans="1:64" s="1166" customFormat="1" ht="11.1" customHeight="1" x14ac:dyDescent="0.25">
      <c r="A58" s="1334"/>
      <c r="B58" s="182" t="s">
        <v>265</v>
      </c>
      <c r="C58" s="1080">
        <f>'INTEGRALE verrouillée'!C56</f>
        <v>29</v>
      </c>
      <c r="D58" s="938">
        <f>'INTEGRALE verrouillée'!D56</f>
        <v>0.30208333333333331</v>
      </c>
      <c r="E58" s="1089">
        <f>COUNTIF('INTEGRALE verrouillée'!AA56:AC56,"&gt;0")</f>
        <v>3</v>
      </c>
      <c r="F58" s="1090">
        <f t="shared" si="10"/>
        <v>1</v>
      </c>
      <c r="G58" s="1091">
        <f>IF(E58&gt;0,AVERAGE('INTEGRALE verrouillée'!AA56:AC56),"-")</f>
        <v>7</v>
      </c>
      <c r="H58" s="1104">
        <v>9</v>
      </c>
      <c r="I58" s="1098">
        <f>COUNTIF('INTEGRALE verrouillée'!AD56:AK56,"&gt;0")</f>
        <v>6</v>
      </c>
      <c r="J58" s="1099">
        <f t="shared" si="11"/>
        <v>0.75</v>
      </c>
      <c r="K58" s="1237">
        <f>IF(I58&gt;0,COUNTIF('INTEGRALE verrouillée'!AD56:AK56,"=2")+COUNTIF('INTEGRALE verrouillée'!AD56:AK56,"=3"),"-")</f>
        <v>1</v>
      </c>
      <c r="L58" s="1098">
        <f>IF(I58&gt;0,COUNTIF('INTEGRALE verrouillée'!AD56:AK56,"=1"),"-")</f>
        <v>0</v>
      </c>
      <c r="M58" s="1238">
        <f>IF(I58&gt;0,AVERAGE('INTEGRALE verrouillée'!AD56:AK56),"-")</f>
        <v>6.833333333333333</v>
      </c>
      <c r="N58" s="1107">
        <v>9</v>
      </c>
      <c r="O58" s="1114">
        <f>COUNTIF('INTEGRALE verrouillée'!AL56:AS56,"&gt;0")</f>
        <v>6</v>
      </c>
      <c r="P58" s="1115">
        <f t="shared" si="12"/>
        <v>0.75</v>
      </c>
      <c r="Q58" s="1242">
        <f>IF(O58&gt;0,COUNTIF('INTEGRALE verrouillée'!AL56:AS56,"=2")+COUNTIF('INTEGRALE verrouillée'!AL56:AS56,"=3"),"-")</f>
        <v>2</v>
      </c>
      <c r="R58" s="1114">
        <f>IF(O58&gt;0,COUNTIF('INTEGRALE verrouillée'!AL56:AS56,"=1"),"-")</f>
        <v>0</v>
      </c>
      <c r="S58" s="1250">
        <f>IF(O58&gt;0,AVERAGE('INTEGRALE verrouillée'!AL56:AS56),"-")</f>
        <v>5</v>
      </c>
      <c r="T58" s="1214">
        <v>5</v>
      </c>
      <c r="U58" s="1124">
        <f>COUNTIF('INTEGRALE verrouillée'!AT56:BC56,"&gt;0")</f>
        <v>6</v>
      </c>
      <c r="V58" s="1125">
        <f t="shared" si="13"/>
        <v>0.6</v>
      </c>
      <c r="W58" s="1249">
        <f>IF(U58&gt;0,COUNTIF('INTEGRALE verrouillée'!AT56:BC56,"=2")+COUNTIF('INTEGRALE verrouillée'!AT56:BC56,"=3"),"-")</f>
        <v>1</v>
      </c>
      <c r="X58" s="1124">
        <f>IF(U58&gt;0,COUNTIF('INTEGRALE verrouillée'!AT56:BC56,"=1"),"-")</f>
        <v>1</v>
      </c>
      <c r="Y58" s="1251">
        <f>IF(U58&gt;0,AVERAGE('INTEGRALE verrouillée'!AT56:BC56),"-")</f>
        <v>6.333333333333333</v>
      </c>
      <c r="Z58" s="1220">
        <v>6</v>
      </c>
      <c r="AA58" s="1134">
        <f>COUNTIF('INTEGRALE verrouillée'!BD56:BN56,"&gt;0")</f>
        <v>2</v>
      </c>
      <c r="AB58" s="1135">
        <f t="shared" si="14"/>
        <v>0.18181818181818182</v>
      </c>
      <c r="AC58" s="1259">
        <f>IF(AA58&gt;0,COUNTIF('INTEGRALE verrouillée'!BD56:BN56,"=2")+COUNTIF('INTEGRALE verrouillée'!BD56:BN56,"=3"),"-")</f>
        <v>0</v>
      </c>
      <c r="AD58" s="1134">
        <f>IF(AA58&gt;0,COUNTIF('INTEGRALE verrouillée'!BD56:BN56,"=1"),"-")</f>
        <v>0</v>
      </c>
      <c r="AE58" s="1252">
        <f>IF(AA58&gt;0,AVERAGE('INTEGRALE verrouillée'!BD56:BN56),"-")</f>
        <v>8</v>
      </c>
      <c r="AF58" s="1222" t="s">
        <v>367</v>
      </c>
      <c r="AG58" s="1144">
        <f>COUNTIF('INTEGRALE verrouillée'!BO56:BX56,"&gt;0")</f>
        <v>0</v>
      </c>
      <c r="AH58" s="1145" t="str">
        <f t="shared" si="15"/>
        <v>-</v>
      </c>
      <c r="AI58" s="1262" t="str">
        <f>IF(AG58&gt;0,COUNTIF('INTEGRALE verrouillée'!BO56:BX56,"=2")+COUNTIF('INTEGRALE verrouillée'!BO56:BX56,"=3"),"-")</f>
        <v>-</v>
      </c>
      <c r="AJ58" s="1144" t="str">
        <f>IF(AG58&gt;0,COUNTIF('INTEGRALE verrouillée'!BO56:BX56,"=1"),"-")</f>
        <v>-</v>
      </c>
      <c r="AK58" s="1253" t="str">
        <f>IF(AG58&gt;0,AVERAGE('INTEGRALE verrouillée'!BO56:BX56),"-")</f>
        <v>-</v>
      </c>
      <c r="AL58" s="1223" t="s">
        <v>0</v>
      </c>
      <c r="AM58" s="1154">
        <f>COUNTIF('INTEGRALE verrouillée'!BY56:CK56,"&gt;0")</f>
        <v>3</v>
      </c>
      <c r="AN58" s="1155">
        <f t="shared" si="16"/>
        <v>0.23076923076923078</v>
      </c>
      <c r="AO58" s="1265">
        <f>IF(AM58&gt;0,COUNTIF('INTEGRALE verrouillée'!BY56:CK56,"=2")+COUNTIF('INTEGRALE verrouillée'!BY56:CK56,"=3"),"-")</f>
        <v>1</v>
      </c>
      <c r="AP58" s="1154">
        <f>IF(AM58&gt;0,COUNTIF('INTEGRALE verrouillée'!BY56:CK56,"=1"),"-")</f>
        <v>0</v>
      </c>
      <c r="AQ58" s="1254">
        <f>IF(AM58&gt;0,AVERAGE('INTEGRALE verrouillée'!BY56:CK56),"-")</f>
        <v>5.333333333333333</v>
      </c>
      <c r="AR58" s="1225">
        <v>13</v>
      </c>
      <c r="AS58" s="1089">
        <f>COUNTIF('INTEGRALE verrouillée'!CL56:CW56,"&gt;0")</f>
        <v>3</v>
      </c>
      <c r="AT58" s="1090">
        <f t="shared" si="17"/>
        <v>0.25</v>
      </c>
      <c r="AU58" s="1268">
        <f>IF(AS58&gt;0,COUNTIF('INTEGRALE verrouillée'!CL56:CW56,"=2")+COUNTIF('INTEGRALE verrouillée'!CL56:CW56,"=3"),"-")</f>
        <v>0</v>
      </c>
      <c r="AV58" s="1089">
        <f>IF(AS58&gt;0,COUNTIF('INTEGRALE verrouillée'!CL56:CW56,"=1"),"-")</f>
        <v>0</v>
      </c>
      <c r="AW58" s="1255">
        <f>IF(AS58&gt;0,AVERAGE('INTEGRALE verrouillée'!CL56:CW56),"-")</f>
        <v>10.666666666666666</v>
      </c>
      <c r="AX58" s="1104">
        <v>20</v>
      </c>
      <c r="AY58" s="1098">
        <f>COUNTIF('INTEGRALE verrouillée'!CX56:DJ56,"&gt;0")</f>
        <v>0</v>
      </c>
      <c r="AZ58" s="1099" t="str">
        <f t="shared" si="18"/>
        <v>-</v>
      </c>
      <c r="BA58" s="1237" t="str">
        <f>IF(AY58&gt;0,COUNTIF('INTEGRALE verrouillée'!CX56:DJ56,"=2")+COUNTIF('INTEGRALE verrouillée'!CX56:DJ56,"=3"),"-")</f>
        <v>-</v>
      </c>
      <c r="BB58" s="1098" t="str">
        <f>IF(AY58&gt;0,COUNTIF('INTEGRALE verrouillée'!CX56:DJ56,"=1"),"-")</f>
        <v>-</v>
      </c>
      <c r="BC58" s="1238" t="str">
        <f>IF(AY58&gt;0,AVERAGE('INTEGRALE verrouillée'!CX56:DJ56),"-")</f>
        <v>-</v>
      </c>
      <c r="BD58" s="1107" t="s">
        <v>0</v>
      </c>
      <c r="BE58" s="1114">
        <f>COUNTIF('INTEGRALE verrouillée'!DK56:DS56,"&gt;0")</f>
        <v>0</v>
      </c>
      <c r="BF58" s="1115" t="str">
        <f t="shared" si="19"/>
        <v>-</v>
      </c>
      <c r="BG58" s="1242" t="str">
        <f>IF(BE58&gt;0,COUNTIF('INTEGRALE verrouillée'!DK56:DS56,"=2")+COUNTIF('INTEGRALE verrouillée'!DK56:DS56,"=3"),"-")</f>
        <v>-</v>
      </c>
      <c r="BH58" s="1114" t="str">
        <f>IF(BE58&gt;0,COUNTIF('INTEGRALE verrouillée'!DK56:DS56,"=1"),"-")</f>
        <v>-</v>
      </c>
      <c r="BI58" s="1250" t="str">
        <f>IF(BE58&gt;0,AVERAGE('INTEGRALE verrouillée'!DK56:DS56),"-")</f>
        <v>-</v>
      </c>
      <c r="BJ58" s="1215" t="s">
        <v>0</v>
      </c>
      <c r="BK58" s="1339"/>
      <c r="BL58" s="1443" t="s">
        <v>144</v>
      </c>
    </row>
    <row r="59" spans="1:64" s="1166" customFormat="1" ht="11.1" customHeight="1" x14ac:dyDescent="0.25">
      <c r="A59" s="1333"/>
      <c r="B59" s="179" t="s">
        <v>216</v>
      </c>
      <c r="C59" s="1080">
        <f>'INTEGRALE verrouillée'!C57</f>
        <v>15</v>
      </c>
      <c r="D59" s="938">
        <f>'INTEGRALE verrouillée'!D57</f>
        <v>0.15625</v>
      </c>
      <c r="E59" s="1089">
        <f>COUNTIF('INTEGRALE verrouillée'!AA57:AC57,"&gt;0")</f>
        <v>1</v>
      </c>
      <c r="F59" s="1090">
        <f t="shared" si="10"/>
        <v>0.33333333333333331</v>
      </c>
      <c r="G59" s="1091">
        <f>IF(E59&gt;0,AVERAGE('INTEGRALE verrouillée'!AA57:AC57),"-")</f>
        <v>13</v>
      </c>
      <c r="H59" s="1104">
        <v>17</v>
      </c>
      <c r="I59" s="1098">
        <f>COUNTIF('INTEGRALE verrouillée'!AD57:AK57,"&gt;0")</f>
        <v>7</v>
      </c>
      <c r="J59" s="1099">
        <f t="shared" si="11"/>
        <v>0.875</v>
      </c>
      <c r="K59" s="1237">
        <f>IF(I59&gt;0,COUNTIF('INTEGRALE verrouillée'!AD57:AK57,"=2")+COUNTIF('INTEGRALE verrouillée'!AD57:AK57,"=3"),"-")</f>
        <v>0</v>
      </c>
      <c r="L59" s="1098">
        <f>IF(I59&gt;0,COUNTIF('INTEGRALE verrouillée'!AD57:AK57,"=1"),"-")</f>
        <v>1</v>
      </c>
      <c r="M59" s="1238">
        <f>IF(I59&gt;0,AVERAGE('INTEGRALE verrouillée'!AD57:AK57),"-")</f>
        <v>6.7142857142857144</v>
      </c>
      <c r="N59" s="1107">
        <v>6</v>
      </c>
      <c r="O59" s="1114">
        <f>COUNTIF('INTEGRALE verrouillée'!AL57:AS57,"&gt;0")</f>
        <v>3</v>
      </c>
      <c r="P59" s="1115">
        <f t="shared" si="12"/>
        <v>0.375</v>
      </c>
      <c r="Q59" s="1242">
        <f>IF(O59&gt;0,COUNTIF('INTEGRALE verrouillée'!AL57:AS57,"=2")+COUNTIF('INTEGRALE verrouillée'!AL57:AS57,"=3"),"-")</f>
        <v>0</v>
      </c>
      <c r="R59" s="1114">
        <f>IF(O59&gt;0,COUNTIF('INTEGRALE verrouillée'!AL57:AS57,"=1"),"-")</f>
        <v>0</v>
      </c>
      <c r="S59" s="1250">
        <f>IF(O59&gt;0,AVERAGE('INTEGRALE verrouillée'!AL57:AS57),"-")</f>
        <v>7.333333333333333</v>
      </c>
      <c r="T59" s="1214">
        <v>14</v>
      </c>
      <c r="U59" s="1124">
        <f>COUNTIF('INTEGRALE verrouillée'!AT57:BC57,"&gt;0")</f>
        <v>0</v>
      </c>
      <c r="V59" s="1125" t="str">
        <f t="shared" si="13"/>
        <v>-</v>
      </c>
      <c r="W59" s="1249" t="str">
        <f>IF(U59&gt;0,COUNTIF('INTEGRALE verrouillée'!AT57:BC57,"=2")+COUNTIF('INTEGRALE verrouillée'!AT57:BC57,"=3"),"-")</f>
        <v>-</v>
      </c>
      <c r="X59" s="1124" t="str">
        <f>IF(U59&gt;0,COUNTIF('INTEGRALE verrouillée'!AT57:BC57,"=1"),"-")</f>
        <v>-</v>
      </c>
      <c r="Y59" s="1251" t="str">
        <f>IF(U59&gt;0,AVERAGE('INTEGRALE verrouillée'!AT57:BC57),"-")</f>
        <v>-</v>
      </c>
      <c r="Z59" s="1220" t="s">
        <v>0</v>
      </c>
      <c r="AA59" s="1134">
        <f>COUNTIF('INTEGRALE verrouillée'!BD57:BN57,"&gt;0")</f>
        <v>0</v>
      </c>
      <c r="AB59" s="1135" t="str">
        <f t="shared" si="14"/>
        <v>-</v>
      </c>
      <c r="AC59" s="1259" t="str">
        <f>IF(AA59&gt;0,COUNTIF('INTEGRALE verrouillée'!BD57:BN57,"=2")+COUNTIF('INTEGRALE verrouillée'!BD57:BN57,"=3"),"-")</f>
        <v>-</v>
      </c>
      <c r="AD59" s="1134" t="str">
        <f>IF(AA59&gt;0,COUNTIF('INTEGRALE verrouillée'!BD57:BN57,"=1"),"-")</f>
        <v>-</v>
      </c>
      <c r="AE59" s="1252" t="str">
        <f>IF(AA59&gt;0,AVERAGE('INTEGRALE verrouillée'!BD57:BN57),"-")</f>
        <v>-</v>
      </c>
      <c r="AF59" s="1221" t="s">
        <v>0</v>
      </c>
      <c r="AG59" s="1144">
        <f>COUNTIF('INTEGRALE verrouillée'!BO57:BX57,"&gt;0")</f>
        <v>0</v>
      </c>
      <c r="AH59" s="1145" t="str">
        <f t="shared" si="15"/>
        <v>-</v>
      </c>
      <c r="AI59" s="1262" t="str">
        <f>IF(AG59&gt;0,COUNTIF('INTEGRALE verrouillée'!BO57:BX57,"=2")+COUNTIF('INTEGRALE verrouillée'!BO57:BX57,"=3"),"-")</f>
        <v>-</v>
      </c>
      <c r="AJ59" s="1144" t="str">
        <f>IF(AG59&gt;0,COUNTIF('INTEGRALE verrouillée'!BO57:BX57,"=1"),"-")</f>
        <v>-</v>
      </c>
      <c r="AK59" s="1253" t="str">
        <f>IF(AG59&gt;0,AVERAGE('INTEGRALE verrouillée'!BO57:BX57),"-")</f>
        <v>-</v>
      </c>
      <c r="AL59" s="1223" t="s">
        <v>0</v>
      </c>
      <c r="AM59" s="1154">
        <f>COUNTIF('INTEGRALE verrouillée'!BY57:CK57,"&gt;0")</f>
        <v>1</v>
      </c>
      <c r="AN59" s="1155">
        <f t="shared" si="16"/>
        <v>7.6923076923076927E-2</v>
      </c>
      <c r="AO59" s="1265">
        <f>IF(AM59&gt;0,COUNTIF('INTEGRALE verrouillée'!BY57:CK57,"=2")+COUNTIF('INTEGRALE verrouillée'!BY57:CK57,"=3"),"-")</f>
        <v>0</v>
      </c>
      <c r="AP59" s="1154">
        <f>IF(AM59&gt;0,COUNTIF('INTEGRALE verrouillée'!BY57:CK57,"=1"),"-")</f>
        <v>1</v>
      </c>
      <c r="AQ59" s="1254">
        <f>IF(AM59&gt;0,AVERAGE('INTEGRALE verrouillée'!BY57:CK57),"-")</f>
        <v>1</v>
      </c>
      <c r="AR59" s="1226" t="s">
        <v>367</v>
      </c>
      <c r="AS59" s="1089">
        <f>COUNTIF('INTEGRALE verrouillée'!CL57:CW57,"&gt;0")</f>
        <v>1</v>
      </c>
      <c r="AT59" s="1090">
        <f t="shared" si="17"/>
        <v>8.3333333333333329E-2</v>
      </c>
      <c r="AU59" s="1268">
        <f>IF(AS59&gt;0,COUNTIF('INTEGRALE verrouillée'!CL57:CW57,"=2")+COUNTIF('INTEGRALE verrouillée'!CL57:CW57,"=3"),"-")</f>
        <v>0</v>
      </c>
      <c r="AV59" s="1089">
        <f>IF(AS59&gt;0,COUNTIF('INTEGRALE verrouillée'!CL57:CW57,"=1"),"-")</f>
        <v>1</v>
      </c>
      <c r="AW59" s="1255">
        <f>IF(AS59&gt;0,AVERAGE('INTEGRALE verrouillée'!CL57:CW57),"-")</f>
        <v>1</v>
      </c>
      <c r="AX59" s="1230" t="s">
        <v>367</v>
      </c>
      <c r="AY59" s="1098">
        <f>COUNTIF('INTEGRALE verrouillée'!CX57:DJ57,"&gt;0")</f>
        <v>1</v>
      </c>
      <c r="AZ59" s="1099">
        <f t="shared" si="18"/>
        <v>7.6923076923076927E-2</v>
      </c>
      <c r="BA59" s="1237">
        <f>IF(AY59&gt;0,COUNTIF('INTEGRALE verrouillée'!CX57:DJ57,"=2")+COUNTIF('INTEGRALE verrouillée'!CX57:DJ57,"=3"),"-")</f>
        <v>0</v>
      </c>
      <c r="BB59" s="1098">
        <f>IF(AY59&gt;0,COUNTIF('INTEGRALE verrouillée'!CX57:DJ57,"=1"),"-")</f>
        <v>0</v>
      </c>
      <c r="BC59" s="1238">
        <f>IF(AY59&gt;0,AVERAGE('INTEGRALE verrouillée'!CX57:DJ57),"-")</f>
        <v>7</v>
      </c>
      <c r="BD59" s="1217" t="s">
        <v>367</v>
      </c>
      <c r="BE59" s="1114">
        <f>COUNTIF('INTEGRALE verrouillée'!DK57:DS57,"&gt;0")</f>
        <v>1</v>
      </c>
      <c r="BF59" s="1115">
        <f t="shared" si="19"/>
        <v>0.125</v>
      </c>
      <c r="BG59" s="1242">
        <f>IF(BE59&gt;0,COUNTIF('INTEGRALE verrouillée'!DK57:DS57,"=2")+COUNTIF('INTEGRALE verrouillée'!DK57:DS57,"=3"),"-")</f>
        <v>0</v>
      </c>
      <c r="BH59" s="1114">
        <f>IF(BE59&gt;0,COUNTIF('INTEGRALE verrouillée'!DK57:DS57,"=1"),"-")</f>
        <v>0</v>
      </c>
      <c r="BI59" s="1250">
        <f>IF(BE59&gt;0,AVERAGE('INTEGRALE verrouillée'!DK57:DS57),"-")</f>
        <v>14</v>
      </c>
      <c r="BJ59" s="1215" t="s">
        <v>0</v>
      </c>
      <c r="BK59" s="1339"/>
      <c r="BL59" s="1443" t="s">
        <v>167</v>
      </c>
    </row>
    <row r="60" spans="1:64" s="1166" customFormat="1" ht="11.1" customHeight="1" x14ac:dyDescent="0.25">
      <c r="A60" s="1334"/>
      <c r="B60" s="177" t="s">
        <v>72</v>
      </c>
      <c r="C60" s="1080">
        <f>'INTEGRALE verrouillée'!C58</f>
        <v>18</v>
      </c>
      <c r="D60" s="938">
        <f>'INTEGRALE verrouillée'!D58</f>
        <v>0.1875</v>
      </c>
      <c r="E60" s="1089">
        <f>COUNTIF('INTEGRALE verrouillée'!AA58:AC58,"&gt;0")</f>
        <v>0</v>
      </c>
      <c r="F60" s="1090" t="str">
        <f t="shared" si="10"/>
        <v>-</v>
      </c>
      <c r="G60" s="1091" t="str">
        <f>IF(E60&gt;0,AVERAGE('INTEGRALE verrouillée'!AA58:AC58),"-")</f>
        <v>-</v>
      </c>
      <c r="H60" s="1104" t="s">
        <v>0</v>
      </c>
      <c r="I60" s="1098">
        <f>COUNTIF('INTEGRALE verrouillée'!AD58:AK58,"&gt;0")</f>
        <v>0</v>
      </c>
      <c r="J60" s="1099" t="str">
        <f t="shared" si="11"/>
        <v>-</v>
      </c>
      <c r="K60" s="1237" t="str">
        <f>IF(I60&gt;0,COUNTIF('INTEGRALE verrouillée'!AD58:AK58,"=2")+COUNTIF('INTEGRALE verrouillée'!AD58:AK58,"=3"),"-")</f>
        <v>-</v>
      </c>
      <c r="L60" s="1098" t="str">
        <f>IF(I60&gt;0,COUNTIF('INTEGRALE verrouillée'!AD58:AK58,"=1"),"-")</f>
        <v>-</v>
      </c>
      <c r="M60" s="1238" t="str">
        <f>IF(I60&gt;0,AVERAGE('INTEGRALE verrouillée'!AD58:AK58),"-")</f>
        <v>-</v>
      </c>
      <c r="N60" s="1107" t="s">
        <v>0</v>
      </c>
      <c r="O60" s="1114">
        <f>COUNTIF('INTEGRALE verrouillée'!AL58:AS58,"&gt;0")</f>
        <v>0</v>
      </c>
      <c r="P60" s="1115" t="str">
        <f t="shared" si="12"/>
        <v>-</v>
      </c>
      <c r="Q60" s="1242" t="str">
        <f>IF(O60&gt;0,COUNTIF('INTEGRALE verrouillée'!AL58:AS58,"=2")+COUNTIF('INTEGRALE verrouillée'!AL58:AS58,"=3"),"-")</f>
        <v>-</v>
      </c>
      <c r="R60" s="1114" t="str">
        <f>IF(O60&gt;0,COUNTIF('INTEGRALE verrouillée'!AL58:AS58,"=1"),"-")</f>
        <v>-</v>
      </c>
      <c r="S60" s="1250" t="str">
        <f>IF(O60&gt;0,AVERAGE('INTEGRALE verrouillée'!AL58:AS58),"-")</f>
        <v>-</v>
      </c>
      <c r="T60" s="1214" t="s">
        <v>0</v>
      </c>
      <c r="U60" s="1124">
        <f>COUNTIF('INTEGRALE verrouillée'!AT58:BC58,"&gt;0")</f>
        <v>1</v>
      </c>
      <c r="V60" s="1125">
        <f t="shared" si="13"/>
        <v>0.1</v>
      </c>
      <c r="W60" s="1249">
        <f>IF(U60&gt;0,COUNTIF('INTEGRALE verrouillée'!AT58:BC58,"=2")+COUNTIF('INTEGRALE verrouillée'!AT58:BC58,"=3"),"-")</f>
        <v>1</v>
      </c>
      <c r="X60" s="1124">
        <f>IF(U60&gt;0,COUNTIF('INTEGRALE verrouillée'!AT58:BC58,"=1"),"-")</f>
        <v>0</v>
      </c>
      <c r="Y60" s="1251">
        <f>IF(U60&gt;0,AVERAGE('INTEGRALE verrouillée'!AT58:BC58),"-")</f>
        <v>2</v>
      </c>
      <c r="Z60" s="1219" t="s">
        <v>367</v>
      </c>
      <c r="AA60" s="1134">
        <f>COUNTIF('INTEGRALE verrouillée'!BD58:BN58,"&gt;0")</f>
        <v>6</v>
      </c>
      <c r="AB60" s="1135">
        <f t="shared" si="14"/>
        <v>0.54545454545454541</v>
      </c>
      <c r="AC60" s="1259">
        <f>IF(AA60&gt;0,COUNTIF('INTEGRALE verrouillée'!BD58:BN58,"=2")+COUNTIF('INTEGRALE verrouillée'!BD58:BN58,"=3"),"-")</f>
        <v>2</v>
      </c>
      <c r="AD60" s="1134">
        <f>IF(AA60&gt;0,COUNTIF('INTEGRALE verrouillée'!BD58:BN58,"=1"),"-")</f>
        <v>0</v>
      </c>
      <c r="AE60" s="1252">
        <f>IF(AA60&gt;0,AVERAGE('INTEGRALE verrouillée'!BD58:BN58),"-")</f>
        <v>6.666666666666667</v>
      </c>
      <c r="AF60" s="1221">
        <v>6</v>
      </c>
      <c r="AG60" s="1144">
        <f>COUNTIF('INTEGRALE verrouillée'!BO58:BX58,"&gt;0")</f>
        <v>3</v>
      </c>
      <c r="AH60" s="1145">
        <f t="shared" si="15"/>
        <v>0.3</v>
      </c>
      <c r="AI60" s="1262">
        <f>IF(AG60&gt;0,COUNTIF('INTEGRALE verrouillée'!BO58:BX58,"=2")+COUNTIF('INTEGRALE verrouillée'!BO58:BX58,"=3"),"-")</f>
        <v>0</v>
      </c>
      <c r="AJ60" s="1144">
        <f>IF(AG60&gt;0,COUNTIF('INTEGRALE verrouillée'!BO58:BX58,"=1"),"-")</f>
        <v>0</v>
      </c>
      <c r="AK60" s="1253">
        <f>IF(AG60&gt;0,AVERAGE('INTEGRALE verrouillée'!BO58:BX58),"-")</f>
        <v>5.666666666666667</v>
      </c>
      <c r="AL60" s="1223">
        <v>11</v>
      </c>
      <c r="AM60" s="1154">
        <f>COUNTIF('INTEGRALE verrouillée'!BY58:CK58,"&gt;0")</f>
        <v>4</v>
      </c>
      <c r="AN60" s="1155">
        <f t="shared" si="16"/>
        <v>0.30769230769230771</v>
      </c>
      <c r="AO60" s="1265">
        <f>IF(AM60&gt;0,COUNTIF('INTEGRALE verrouillée'!BY58:CK58,"=2")+COUNTIF('INTEGRALE verrouillée'!BY58:CK58,"=3"),"-")</f>
        <v>1</v>
      </c>
      <c r="AP60" s="1154">
        <f>IF(AM60&gt;0,COUNTIF('INTEGRALE verrouillée'!BY58:CK58,"=1"),"-")</f>
        <v>0</v>
      </c>
      <c r="AQ60" s="1254">
        <f>IF(AM60&gt;0,AVERAGE('INTEGRALE verrouillée'!BY58:CK58),"-")</f>
        <v>5.75</v>
      </c>
      <c r="AR60" s="1225">
        <v>13</v>
      </c>
      <c r="AS60" s="1089">
        <f>COUNTIF('INTEGRALE verrouillée'!CL58:CW58,"&gt;0")</f>
        <v>3</v>
      </c>
      <c r="AT60" s="1090">
        <f t="shared" si="17"/>
        <v>0.25</v>
      </c>
      <c r="AU60" s="1268">
        <f>IF(AS60&gt;0,COUNTIF('INTEGRALE verrouillée'!CL58:CW58,"=2")+COUNTIF('INTEGRALE verrouillée'!CL58:CW58,"=3"),"-")</f>
        <v>0</v>
      </c>
      <c r="AV60" s="1089">
        <f>IF(AS60&gt;0,COUNTIF('INTEGRALE verrouillée'!CL58:CW58,"=1"),"-")</f>
        <v>0</v>
      </c>
      <c r="AW60" s="1255">
        <f>IF(AS60&gt;0,AVERAGE('INTEGRALE verrouillée'!CL58:CW58),"-")</f>
        <v>10</v>
      </c>
      <c r="AX60" s="1104">
        <v>18</v>
      </c>
      <c r="AY60" s="1098">
        <f>COUNTIF('INTEGRALE verrouillée'!CX58:DJ58,"&gt;0")</f>
        <v>1</v>
      </c>
      <c r="AZ60" s="1099">
        <f t="shared" si="18"/>
        <v>7.6923076923076927E-2</v>
      </c>
      <c r="BA60" s="1237">
        <f>IF(AY60&gt;0,COUNTIF('INTEGRALE verrouillée'!CX58:DJ58,"=2")+COUNTIF('INTEGRALE verrouillée'!CX58:DJ58,"=3"),"-")</f>
        <v>0</v>
      </c>
      <c r="BB60" s="1098">
        <f>IF(AY60&gt;0,COUNTIF('INTEGRALE verrouillée'!CX58:DJ58,"=1"),"-")</f>
        <v>0</v>
      </c>
      <c r="BC60" s="1238">
        <f>IF(AY60&gt;0,AVERAGE('INTEGRALE verrouillée'!CX58:DJ58),"-")</f>
        <v>14</v>
      </c>
      <c r="BD60" s="1217" t="s">
        <v>367</v>
      </c>
      <c r="BE60" s="1114">
        <f>COUNTIF('INTEGRALE verrouillée'!DK58:DS58,"&gt;0")</f>
        <v>0</v>
      </c>
      <c r="BF60" s="1115" t="str">
        <f t="shared" si="19"/>
        <v>-</v>
      </c>
      <c r="BG60" s="1242" t="str">
        <f>IF(BE60&gt;0,COUNTIF('INTEGRALE verrouillée'!DK58:DS58,"=2")+COUNTIF('INTEGRALE verrouillée'!DK58:DS58,"=3"),"-")</f>
        <v>-</v>
      </c>
      <c r="BH60" s="1114" t="str">
        <f>IF(BE60&gt;0,COUNTIF('INTEGRALE verrouillée'!DK58:DS58,"=1"),"-")</f>
        <v>-</v>
      </c>
      <c r="BI60" s="1250" t="str">
        <f>IF(BE60&gt;0,AVERAGE('INTEGRALE verrouillée'!DK58:DS58),"-")</f>
        <v>-</v>
      </c>
      <c r="BJ60" s="1215" t="s">
        <v>0</v>
      </c>
      <c r="BK60" s="1339"/>
      <c r="BL60" s="1443" t="s">
        <v>112</v>
      </c>
    </row>
    <row r="61" spans="1:64" s="1166" customFormat="1" ht="11.1" customHeight="1" x14ac:dyDescent="0.25">
      <c r="A61" s="1333"/>
      <c r="B61" s="180" t="s">
        <v>252</v>
      </c>
      <c r="C61" s="1080">
        <f>'INTEGRALE verrouillée'!C59</f>
        <v>6</v>
      </c>
      <c r="D61" s="938">
        <f>'INTEGRALE verrouillée'!D59</f>
        <v>6.25E-2</v>
      </c>
      <c r="E61" s="1089">
        <f>COUNTIF('INTEGRALE verrouillée'!AA59:AC59,"&gt;0")</f>
        <v>0</v>
      </c>
      <c r="F61" s="1090" t="str">
        <f t="shared" si="10"/>
        <v>-</v>
      </c>
      <c r="G61" s="1091" t="str">
        <f>IF(E61&gt;0,AVERAGE('INTEGRALE verrouillée'!AA59:AC59),"-")</f>
        <v>-</v>
      </c>
      <c r="H61" s="1104" t="s">
        <v>0</v>
      </c>
      <c r="I61" s="1098">
        <f>COUNTIF('INTEGRALE verrouillée'!AD59:AK59,"&gt;0")</f>
        <v>0</v>
      </c>
      <c r="J61" s="1099" t="str">
        <f t="shared" si="11"/>
        <v>-</v>
      </c>
      <c r="K61" s="1237" t="str">
        <f>IF(I61&gt;0,COUNTIF('INTEGRALE verrouillée'!AD59:AK59,"=2")+COUNTIF('INTEGRALE verrouillée'!AD59:AK59,"=3"),"-")</f>
        <v>-</v>
      </c>
      <c r="L61" s="1098" t="str">
        <f>IF(I61&gt;0,COUNTIF('INTEGRALE verrouillée'!AD59:AK59,"=1"),"-")</f>
        <v>-</v>
      </c>
      <c r="M61" s="1238" t="str">
        <f>IF(I61&gt;0,AVERAGE('INTEGRALE verrouillée'!AD59:AK59),"-")</f>
        <v>-</v>
      </c>
      <c r="N61" s="1107" t="s">
        <v>0</v>
      </c>
      <c r="O61" s="1114">
        <f>COUNTIF('INTEGRALE verrouillée'!AL59:AS59,"&gt;0")</f>
        <v>2</v>
      </c>
      <c r="P61" s="1115">
        <f t="shared" si="12"/>
        <v>0.25</v>
      </c>
      <c r="Q61" s="1242">
        <f>IF(O61&gt;0,COUNTIF('INTEGRALE verrouillée'!AL59:AS59,"=2")+COUNTIF('INTEGRALE verrouillée'!AL59:AS59,"=3"),"-")</f>
        <v>0</v>
      </c>
      <c r="R61" s="1114">
        <f>IF(O61&gt;0,COUNTIF('INTEGRALE verrouillée'!AL59:AS59,"=1"),"-")</f>
        <v>0</v>
      </c>
      <c r="S61" s="1250">
        <f>IF(O61&gt;0,AVERAGE('INTEGRALE verrouillée'!AL59:AS59),"-")</f>
        <v>9</v>
      </c>
      <c r="T61" s="1218" t="s">
        <v>367</v>
      </c>
      <c r="U61" s="1124">
        <f>COUNTIF('INTEGRALE verrouillée'!AT59:BC59,"&gt;0")</f>
        <v>4</v>
      </c>
      <c r="V61" s="1125">
        <f t="shared" si="13"/>
        <v>0.4</v>
      </c>
      <c r="W61" s="1249">
        <f>IF(U61&gt;0,COUNTIF('INTEGRALE verrouillée'!AT59:BC59,"=2")+COUNTIF('INTEGRALE verrouillée'!AT59:BC59,"=3"),"-")</f>
        <v>1</v>
      </c>
      <c r="X61" s="1124">
        <f>IF(U61&gt;0,COUNTIF('INTEGRALE verrouillée'!AT59:BC59,"=1"),"-")</f>
        <v>1</v>
      </c>
      <c r="Y61" s="1251">
        <f>IF(U61&gt;0,AVERAGE('INTEGRALE verrouillée'!AT59:BC59),"-")</f>
        <v>4</v>
      </c>
      <c r="Z61" s="1220">
        <v>3</v>
      </c>
      <c r="AA61" s="1134">
        <f>COUNTIF('INTEGRALE verrouillée'!BD59:BN59,"&gt;0")</f>
        <v>0</v>
      </c>
      <c r="AB61" s="1135" t="str">
        <f t="shared" si="14"/>
        <v>-</v>
      </c>
      <c r="AC61" s="1259" t="str">
        <f>IF(AA61&gt;0,COUNTIF('INTEGRALE verrouillée'!BD59:BN59,"=2")+COUNTIF('INTEGRALE verrouillée'!BD59:BN59,"=3"),"-")</f>
        <v>-</v>
      </c>
      <c r="AD61" s="1134" t="str">
        <f>IF(AA61&gt;0,COUNTIF('INTEGRALE verrouillée'!BD59:BN59,"=1"),"-")</f>
        <v>-</v>
      </c>
      <c r="AE61" s="1252" t="str">
        <f>IF(AA61&gt;0,AVERAGE('INTEGRALE verrouillée'!BD59:BN59),"-")</f>
        <v>-</v>
      </c>
      <c r="AF61" s="1221" t="s">
        <v>0</v>
      </c>
      <c r="AG61" s="1144">
        <f>COUNTIF('INTEGRALE verrouillée'!BO59:BX59,"&gt;0")</f>
        <v>0</v>
      </c>
      <c r="AH61" s="1145" t="str">
        <f t="shared" si="15"/>
        <v>-</v>
      </c>
      <c r="AI61" s="1262" t="str">
        <f>IF(AG61&gt;0,COUNTIF('INTEGRALE verrouillée'!BO59:BX59,"=2")+COUNTIF('INTEGRALE verrouillée'!BO59:BX59,"=3"),"-")</f>
        <v>-</v>
      </c>
      <c r="AJ61" s="1144" t="str">
        <f>IF(AG61&gt;0,COUNTIF('INTEGRALE verrouillée'!BO59:BX59,"=1"),"-")</f>
        <v>-</v>
      </c>
      <c r="AK61" s="1253" t="str">
        <f>IF(AG61&gt;0,AVERAGE('INTEGRALE verrouillée'!BO59:BX59),"-")</f>
        <v>-</v>
      </c>
      <c r="AL61" s="1223" t="s">
        <v>0</v>
      </c>
      <c r="AM61" s="1154">
        <f>COUNTIF('INTEGRALE verrouillée'!BY59:CK59,"&gt;0")</f>
        <v>0</v>
      </c>
      <c r="AN61" s="1155" t="str">
        <f t="shared" si="16"/>
        <v>-</v>
      </c>
      <c r="AO61" s="1265" t="str">
        <f>IF(AM61&gt;0,COUNTIF('INTEGRALE verrouillée'!BY59:CK59,"=2")+COUNTIF('INTEGRALE verrouillée'!BY59:CK59,"=3"),"-")</f>
        <v>-</v>
      </c>
      <c r="AP61" s="1154" t="str">
        <f>IF(AM61&gt;0,COUNTIF('INTEGRALE verrouillée'!BY59:CK59,"=1"),"-")</f>
        <v>-</v>
      </c>
      <c r="AQ61" s="1254" t="str">
        <f>IF(AM61&gt;0,AVERAGE('INTEGRALE verrouillée'!BY59:CK59),"-")</f>
        <v>-</v>
      </c>
      <c r="AR61" s="1225" t="s">
        <v>0</v>
      </c>
      <c r="AS61" s="1089">
        <f>COUNTIF('INTEGRALE verrouillée'!CL59:CW59,"&gt;0")</f>
        <v>0</v>
      </c>
      <c r="AT61" s="1090" t="str">
        <f t="shared" si="17"/>
        <v>-</v>
      </c>
      <c r="AU61" s="1268" t="str">
        <f>IF(AS61&gt;0,COUNTIF('INTEGRALE verrouillée'!CL59:CW59,"=2")+COUNTIF('INTEGRALE verrouillée'!CL59:CW59,"=3"),"-")</f>
        <v>-</v>
      </c>
      <c r="AV61" s="1089" t="str">
        <f>IF(AS61&gt;0,COUNTIF('INTEGRALE verrouillée'!CL59:CW59,"=1"),"-")</f>
        <v>-</v>
      </c>
      <c r="AW61" s="1255" t="str">
        <f>IF(AS61&gt;0,AVERAGE('INTEGRALE verrouillée'!CL59:CW59),"-")</f>
        <v>-</v>
      </c>
      <c r="AX61" s="1104" t="s">
        <v>0</v>
      </c>
      <c r="AY61" s="1098">
        <f>COUNTIF('INTEGRALE verrouillée'!CX59:DJ59,"&gt;0")</f>
        <v>0</v>
      </c>
      <c r="AZ61" s="1099" t="str">
        <f t="shared" si="18"/>
        <v>-</v>
      </c>
      <c r="BA61" s="1237" t="str">
        <f>IF(AY61&gt;0,COUNTIF('INTEGRALE verrouillée'!CX59:DJ59,"=2")+COUNTIF('INTEGRALE verrouillée'!CX59:DJ59,"=3"),"-")</f>
        <v>-</v>
      </c>
      <c r="BB61" s="1098" t="str">
        <f>IF(AY61&gt;0,COUNTIF('INTEGRALE verrouillée'!CX59:DJ59,"=1"),"-")</f>
        <v>-</v>
      </c>
      <c r="BC61" s="1238" t="str">
        <f>IF(AY61&gt;0,AVERAGE('INTEGRALE verrouillée'!CX59:DJ59),"-")</f>
        <v>-</v>
      </c>
      <c r="BD61" s="1107" t="s">
        <v>0</v>
      </c>
      <c r="BE61" s="1114">
        <f>COUNTIF('INTEGRALE verrouillée'!DK59:DS59,"&gt;0")</f>
        <v>0</v>
      </c>
      <c r="BF61" s="1115" t="str">
        <f t="shared" si="19"/>
        <v>-</v>
      </c>
      <c r="BG61" s="1242" t="str">
        <f>IF(BE61&gt;0,COUNTIF('INTEGRALE verrouillée'!DK59:DS59,"=2")+COUNTIF('INTEGRALE verrouillée'!DK59:DS59,"=3"),"-")</f>
        <v>-</v>
      </c>
      <c r="BH61" s="1114" t="str">
        <f>IF(BE61&gt;0,COUNTIF('INTEGRALE verrouillée'!DK59:DS59,"=1"),"-")</f>
        <v>-</v>
      </c>
      <c r="BI61" s="1250" t="str">
        <f>IF(BE61&gt;0,AVERAGE('INTEGRALE verrouillée'!DK59:DS59),"-")</f>
        <v>-</v>
      </c>
      <c r="BJ61" s="1215" t="s">
        <v>0</v>
      </c>
      <c r="BK61" s="1339"/>
      <c r="BL61" s="1443"/>
    </row>
    <row r="62" spans="1:64" s="1166" customFormat="1" ht="11.1" customHeight="1" x14ac:dyDescent="0.25">
      <c r="A62" s="1333"/>
      <c r="B62" s="182" t="s">
        <v>164</v>
      </c>
      <c r="C62" s="1080">
        <f>'INTEGRALE verrouillée'!C60</f>
        <v>1</v>
      </c>
      <c r="D62" s="938">
        <f>'INTEGRALE verrouillée'!D60</f>
        <v>1.0416666666666666E-2</v>
      </c>
      <c r="E62" s="1089">
        <f>COUNTIF('INTEGRALE verrouillée'!AA60:AC60,"&gt;0")</f>
        <v>0</v>
      </c>
      <c r="F62" s="1090" t="str">
        <f t="shared" si="10"/>
        <v>-</v>
      </c>
      <c r="G62" s="1091" t="str">
        <f>IF(E62&gt;0,AVERAGE('INTEGRALE verrouillée'!AA60:AC60),"-")</f>
        <v>-</v>
      </c>
      <c r="H62" s="1104" t="s">
        <v>0</v>
      </c>
      <c r="I62" s="1098">
        <f>COUNTIF('INTEGRALE verrouillée'!AD60:AK60,"&gt;0")</f>
        <v>0</v>
      </c>
      <c r="J62" s="1099" t="str">
        <f t="shared" si="11"/>
        <v>-</v>
      </c>
      <c r="K62" s="1237" t="str">
        <f>IF(I62&gt;0,COUNTIF('INTEGRALE verrouillée'!AD60:AK60,"=2")+COUNTIF('INTEGRALE verrouillée'!AD60:AK60,"=3"),"-")</f>
        <v>-</v>
      </c>
      <c r="L62" s="1098" t="str">
        <f>IF(I62&gt;0,COUNTIF('INTEGRALE verrouillée'!AD60:AK60,"=1"),"-")</f>
        <v>-</v>
      </c>
      <c r="M62" s="1238" t="str">
        <f>IF(I62&gt;0,AVERAGE('INTEGRALE verrouillée'!AD60:AK60),"-")</f>
        <v>-</v>
      </c>
      <c r="N62" s="1107" t="s">
        <v>0</v>
      </c>
      <c r="O62" s="1114">
        <f>COUNTIF('INTEGRALE verrouillée'!AL60:AS60,"&gt;0")</f>
        <v>1</v>
      </c>
      <c r="P62" s="1115">
        <f t="shared" si="12"/>
        <v>0.125</v>
      </c>
      <c r="Q62" s="1242">
        <f>IF(O62&gt;0,COUNTIF('INTEGRALE verrouillée'!AL60:AS60,"=2")+COUNTIF('INTEGRALE verrouillée'!AL60:AS60,"=3"),"-")</f>
        <v>0</v>
      </c>
      <c r="R62" s="1114">
        <f>IF(O62&gt;0,COUNTIF('INTEGRALE verrouillée'!AL60:AS60,"=1"),"-")</f>
        <v>1</v>
      </c>
      <c r="S62" s="1250">
        <f>IF(O62&gt;0,AVERAGE('INTEGRALE verrouillée'!AL60:AS60),"-")</f>
        <v>1</v>
      </c>
      <c r="T62" s="1218" t="s">
        <v>367</v>
      </c>
      <c r="U62" s="1124">
        <f>COUNTIF('INTEGRALE verrouillée'!AT60:BC60,"&gt;0")</f>
        <v>0</v>
      </c>
      <c r="V62" s="1125" t="str">
        <f t="shared" si="13"/>
        <v>-</v>
      </c>
      <c r="W62" s="1249" t="str">
        <f>IF(U62&gt;0,COUNTIF('INTEGRALE verrouillée'!AT60:BC60,"=2")+COUNTIF('INTEGRALE verrouillée'!AT60:BC60,"=3"),"-")</f>
        <v>-</v>
      </c>
      <c r="X62" s="1124" t="str">
        <f>IF(U62&gt;0,COUNTIF('INTEGRALE verrouillée'!AT60:BC60,"=1"),"-")</f>
        <v>-</v>
      </c>
      <c r="Y62" s="1251" t="str">
        <f>IF(U62&gt;0,AVERAGE('INTEGRALE verrouillée'!AT60:BC60),"-")</f>
        <v>-</v>
      </c>
      <c r="Z62" s="1220" t="s">
        <v>0</v>
      </c>
      <c r="AA62" s="1134">
        <f>COUNTIF('INTEGRALE verrouillée'!BD60:BN60,"&gt;0")</f>
        <v>0</v>
      </c>
      <c r="AB62" s="1135" t="str">
        <f t="shared" si="14"/>
        <v>-</v>
      </c>
      <c r="AC62" s="1259" t="str">
        <f>IF(AA62&gt;0,COUNTIF('INTEGRALE verrouillée'!BD60:BN60,"=2")+COUNTIF('INTEGRALE verrouillée'!BD60:BN60,"=3"),"-")</f>
        <v>-</v>
      </c>
      <c r="AD62" s="1134" t="str">
        <f>IF(AA62&gt;0,COUNTIF('INTEGRALE verrouillée'!BD60:BN60,"=1"),"-")</f>
        <v>-</v>
      </c>
      <c r="AE62" s="1252" t="str">
        <f>IF(AA62&gt;0,AVERAGE('INTEGRALE verrouillée'!BD60:BN60),"-")</f>
        <v>-</v>
      </c>
      <c r="AF62" s="1221" t="s">
        <v>0</v>
      </c>
      <c r="AG62" s="1144">
        <f>COUNTIF('INTEGRALE verrouillée'!BO60:BX60,"&gt;0")</f>
        <v>0</v>
      </c>
      <c r="AH62" s="1145" t="str">
        <f t="shared" si="15"/>
        <v>-</v>
      </c>
      <c r="AI62" s="1262" t="str">
        <f>IF(AG62&gt;0,COUNTIF('INTEGRALE verrouillée'!BO60:BX60,"=2")+COUNTIF('INTEGRALE verrouillée'!BO60:BX60,"=3"),"-")</f>
        <v>-</v>
      </c>
      <c r="AJ62" s="1144" t="str">
        <f>IF(AG62&gt;0,COUNTIF('INTEGRALE verrouillée'!BO60:BX60,"=1"),"-")</f>
        <v>-</v>
      </c>
      <c r="AK62" s="1253" t="str">
        <f>IF(AG62&gt;0,AVERAGE('INTEGRALE verrouillée'!BO60:BX60),"-")</f>
        <v>-</v>
      </c>
      <c r="AL62" s="1223" t="s">
        <v>0</v>
      </c>
      <c r="AM62" s="1154">
        <f>COUNTIF('INTEGRALE verrouillée'!BY60:CK60,"&gt;0")</f>
        <v>0</v>
      </c>
      <c r="AN62" s="1155" t="str">
        <f t="shared" si="16"/>
        <v>-</v>
      </c>
      <c r="AO62" s="1265" t="str">
        <f>IF(AM62&gt;0,COUNTIF('INTEGRALE verrouillée'!BY60:CK60,"=2")+COUNTIF('INTEGRALE verrouillée'!BY60:CK60,"=3"),"-")</f>
        <v>-</v>
      </c>
      <c r="AP62" s="1154" t="str">
        <f>IF(AM62&gt;0,COUNTIF('INTEGRALE verrouillée'!BY60:CK60,"=1"),"-")</f>
        <v>-</v>
      </c>
      <c r="AQ62" s="1254" t="str">
        <f>IF(AM62&gt;0,AVERAGE('INTEGRALE verrouillée'!BY60:CK60),"-")</f>
        <v>-</v>
      </c>
      <c r="AR62" s="1225" t="s">
        <v>0</v>
      </c>
      <c r="AS62" s="1089">
        <f>COUNTIF('INTEGRALE verrouillée'!CL60:CW60,"&gt;0")</f>
        <v>0</v>
      </c>
      <c r="AT62" s="1090" t="str">
        <f t="shared" si="17"/>
        <v>-</v>
      </c>
      <c r="AU62" s="1268" t="str">
        <f>IF(AS62&gt;0,COUNTIF('INTEGRALE verrouillée'!CL60:CW60,"=2")+COUNTIF('INTEGRALE verrouillée'!CL60:CW60,"=3"),"-")</f>
        <v>-</v>
      </c>
      <c r="AV62" s="1089" t="str">
        <f>IF(AS62&gt;0,COUNTIF('INTEGRALE verrouillée'!CL60:CW60,"=1"),"-")</f>
        <v>-</v>
      </c>
      <c r="AW62" s="1255" t="str">
        <f>IF(AS62&gt;0,AVERAGE('INTEGRALE verrouillée'!CL60:CW60),"-")</f>
        <v>-</v>
      </c>
      <c r="AX62" s="1104" t="s">
        <v>0</v>
      </c>
      <c r="AY62" s="1098">
        <f>COUNTIF('INTEGRALE verrouillée'!CX60:DJ60,"&gt;0")</f>
        <v>0</v>
      </c>
      <c r="AZ62" s="1099" t="str">
        <f t="shared" si="18"/>
        <v>-</v>
      </c>
      <c r="BA62" s="1237" t="str">
        <f>IF(AY62&gt;0,COUNTIF('INTEGRALE verrouillée'!CX60:DJ60,"=2")+COUNTIF('INTEGRALE verrouillée'!CX60:DJ60,"=3"),"-")</f>
        <v>-</v>
      </c>
      <c r="BB62" s="1098" t="str">
        <f>IF(AY62&gt;0,COUNTIF('INTEGRALE verrouillée'!CX60:DJ60,"=1"),"-")</f>
        <v>-</v>
      </c>
      <c r="BC62" s="1238" t="str">
        <f>IF(AY62&gt;0,AVERAGE('INTEGRALE verrouillée'!CX60:DJ60),"-")</f>
        <v>-</v>
      </c>
      <c r="BD62" s="1107" t="s">
        <v>0</v>
      </c>
      <c r="BE62" s="1114">
        <f>COUNTIF('INTEGRALE verrouillée'!DK60:DS60,"&gt;0")</f>
        <v>0</v>
      </c>
      <c r="BF62" s="1115" t="str">
        <f t="shared" si="19"/>
        <v>-</v>
      </c>
      <c r="BG62" s="1242" t="str">
        <f>IF(BE62&gt;0,COUNTIF('INTEGRALE verrouillée'!DK60:DS60,"=2")+COUNTIF('INTEGRALE verrouillée'!DK60:DS60,"=3"),"-")</f>
        <v>-</v>
      </c>
      <c r="BH62" s="1114" t="str">
        <f>IF(BE62&gt;0,COUNTIF('INTEGRALE verrouillée'!DK60:DS60,"=1"),"-")</f>
        <v>-</v>
      </c>
      <c r="BI62" s="1250" t="str">
        <f>IF(BE62&gt;0,AVERAGE('INTEGRALE verrouillée'!DK60:DS60),"-")</f>
        <v>-</v>
      </c>
      <c r="BJ62" s="1215" t="s">
        <v>0</v>
      </c>
      <c r="BK62" s="1339"/>
      <c r="BL62" s="1443"/>
    </row>
    <row r="63" spans="1:64" s="1166" customFormat="1" ht="11.1" customHeight="1" x14ac:dyDescent="0.25">
      <c r="A63" s="1333"/>
      <c r="B63" s="177" t="s">
        <v>204</v>
      </c>
      <c r="C63" s="1080">
        <f>'INTEGRALE verrouillée'!C61</f>
        <v>31</v>
      </c>
      <c r="D63" s="938">
        <f>'INTEGRALE verrouillée'!D61</f>
        <v>0.32291666666666669</v>
      </c>
      <c r="E63" s="1089">
        <f>COUNTIF('INTEGRALE verrouillée'!AA61:AC61,"&gt;0")</f>
        <v>0</v>
      </c>
      <c r="F63" s="1090" t="str">
        <f t="shared" si="10"/>
        <v>-</v>
      </c>
      <c r="G63" s="1091" t="str">
        <f>IF(E63&gt;0,AVERAGE('INTEGRALE verrouillée'!AA61:AC61),"-")</f>
        <v>-</v>
      </c>
      <c r="H63" s="1104" t="s">
        <v>0</v>
      </c>
      <c r="I63" s="1098">
        <f>COUNTIF('INTEGRALE verrouillée'!AD61:AK61,"&gt;0")</f>
        <v>0</v>
      </c>
      <c r="J63" s="1099" t="str">
        <f t="shared" si="11"/>
        <v>-</v>
      </c>
      <c r="K63" s="1237" t="str">
        <f>IF(I63&gt;0,COUNTIF('INTEGRALE verrouillée'!AD61:AK61,"=2")+COUNTIF('INTEGRALE verrouillée'!AD61:AK61,"=3"),"-")</f>
        <v>-</v>
      </c>
      <c r="L63" s="1098" t="str">
        <f>IF(I63&gt;0,COUNTIF('INTEGRALE verrouillée'!AD61:AK61,"=1"),"-")</f>
        <v>-</v>
      </c>
      <c r="M63" s="1238" t="str">
        <f>IF(I63&gt;0,AVERAGE('INTEGRALE verrouillée'!AD61:AK61),"-")</f>
        <v>-</v>
      </c>
      <c r="N63" s="1107" t="s">
        <v>0</v>
      </c>
      <c r="O63" s="1114">
        <f>COUNTIF('INTEGRALE verrouillée'!AL61:AS61,"&gt;0")</f>
        <v>0</v>
      </c>
      <c r="P63" s="1115" t="str">
        <f t="shared" si="12"/>
        <v>-</v>
      </c>
      <c r="Q63" s="1242" t="str">
        <f>IF(O63&gt;0,COUNTIF('INTEGRALE verrouillée'!AL61:AS61,"=2")+COUNTIF('INTEGRALE verrouillée'!AL61:AS61,"=3"),"-")</f>
        <v>-</v>
      </c>
      <c r="R63" s="1114" t="str">
        <f>IF(O63&gt;0,COUNTIF('INTEGRALE verrouillée'!AL61:AS61,"=1"),"-")</f>
        <v>-</v>
      </c>
      <c r="S63" s="1250" t="str">
        <f>IF(O63&gt;0,AVERAGE('INTEGRALE verrouillée'!AL61:AS61),"-")</f>
        <v>-</v>
      </c>
      <c r="T63" s="1214" t="s">
        <v>0</v>
      </c>
      <c r="U63" s="1124">
        <f>COUNTIF('INTEGRALE verrouillée'!AT61:BC61,"&gt;0")</f>
        <v>0</v>
      </c>
      <c r="V63" s="1125" t="str">
        <f t="shared" si="13"/>
        <v>-</v>
      </c>
      <c r="W63" s="1249" t="str">
        <f>IF(U63&gt;0,COUNTIF('INTEGRALE verrouillée'!AT61:BC61,"=2")+COUNTIF('INTEGRALE verrouillée'!AT61:BC61,"=3"),"-")</f>
        <v>-</v>
      </c>
      <c r="X63" s="1124" t="str">
        <f>IF(U63&gt;0,COUNTIF('INTEGRALE verrouillée'!AT61:BC61,"=1"),"-")</f>
        <v>-</v>
      </c>
      <c r="Y63" s="1251" t="str">
        <f>IF(U63&gt;0,AVERAGE('INTEGRALE verrouillée'!AT61:BC61),"-")</f>
        <v>-</v>
      </c>
      <c r="Z63" s="1220" t="s">
        <v>0</v>
      </c>
      <c r="AA63" s="1134">
        <f>COUNTIF('INTEGRALE verrouillée'!BD61:BN61,"&gt;0")</f>
        <v>0</v>
      </c>
      <c r="AB63" s="1135" t="str">
        <f t="shared" si="14"/>
        <v>-</v>
      </c>
      <c r="AC63" s="1259" t="str">
        <f>IF(AA63&gt;0,COUNTIF('INTEGRALE verrouillée'!BD61:BN61,"=2")+COUNTIF('INTEGRALE verrouillée'!BD61:BN61,"=3"),"-")</f>
        <v>-</v>
      </c>
      <c r="AD63" s="1134" t="str">
        <f>IF(AA63&gt;0,COUNTIF('INTEGRALE verrouillée'!BD61:BN61,"=1"),"-")</f>
        <v>-</v>
      </c>
      <c r="AE63" s="1252" t="str">
        <f>IF(AA63&gt;0,AVERAGE('INTEGRALE verrouillée'!BD61:BN61),"-")</f>
        <v>-</v>
      </c>
      <c r="AF63" s="1221" t="s">
        <v>0</v>
      </c>
      <c r="AG63" s="1144">
        <f>COUNTIF('INTEGRALE verrouillée'!BO61:BX61,"&gt;0")</f>
        <v>0</v>
      </c>
      <c r="AH63" s="1145" t="str">
        <f t="shared" si="15"/>
        <v>-</v>
      </c>
      <c r="AI63" s="1262" t="str">
        <f>IF(AG63&gt;0,COUNTIF('INTEGRALE verrouillée'!BO61:BX61,"=2")+COUNTIF('INTEGRALE verrouillée'!BO61:BX61,"=3"),"-")</f>
        <v>-</v>
      </c>
      <c r="AJ63" s="1144" t="str">
        <f>IF(AG63&gt;0,COUNTIF('INTEGRALE verrouillée'!BO61:BX61,"=1"),"-")</f>
        <v>-</v>
      </c>
      <c r="AK63" s="1253" t="str">
        <f>IF(AG63&gt;0,AVERAGE('INTEGRALE verrouillée'!BO61:BX61),"-")</f>
        <v>-</v>
      </c>
      <c r="AL63" s="1223" t="s">
        <v>0</v>
      </c>
      <c r="AM63" s="1154">
        <f>COUNTIF('INTEGRALE verrouillée'!BY61:CK61,"&gt;0")</f>
        <v>0</v>
      </c>
      <c r="AN63" s="1155" t="str">
        <f t="shared" si="16"/>
        <v>-</v>
      </c>
      <c r="AO63" s="1265" t="str">
        <f>IF(AM63&gt;0,COUNTIF('INTEGRALE verrouillée'!BY61:CK61,"=2")+COUNTIF('INTEGRALE verrouillée'!BY61:CK61,"=3"),"-")</f>
        <v>-</v>
      </c>
      <c r="AP63" s="1154" t="str">
        <f>IF(AM63&gt;0,COUNTIF('INTEGRALE verrouillée'!BY61:CK61,"=1"),"-")</f>
        <v>-</v>
      </c>
      <c r="AQ63" s="1254" t="str">
        <f>IF(AM63&gt;0,AVERAGE('INTEGRALE verrouillée'!BY61:CK61),"-")</f>
        <v>-</v>
      </c>
      <c r="AR63" s="1225" t="s">
        <v>0</v>
      </c>
      <c r="AS63" s="1089">
        <f>COUNTIF('INTEGRALE verrouillée'!CL61:CW61,"&gt;0")</f>
        <v>11</v>
      </c>
      <c r="AT63" s="1090">
        <f t="shared" si="17"/>
        <v>0.91666666666666663</v>
      </c>
      <c r="AU63" s="1268">
        <f>IF(AS63&gt;0,COUNTIF('INTEGRALE verrouillée'!CL61:CW61,"=2")+COUNTIF('INTEGRALE verrouillée'!CL61:CW61,"=3"),"-")</f>
        <v>3</v>
      </c>
      <c r="AV63" s="1089">
        <f>IF(AS63&gt;0,COUNTIF('INTEGRALE verrouillée'!CL61:CW61,"=1"),"-")</f>
        <v>0</v>
      </c>
      <c r="AW63" s="1255">
        <f>IF(AS63&gt;0,AVERAGE('INTEGRALE verrouillée'!CL61:CW61),"-")</f>
        <v>6.6363636363636367</v>
      </c>
      <c r="AX63" s="1104">
        <v>3</v>
      </c>
      <c r="AY63" s="1098">
        <f>COUNTIF('INTEGRALE verrouillée'!CX61:DJ61,"&gt;0")</f>
        <v>13</v>
      </c>
      <c r="AZ63" s="1099">
        <f t="shared" si="18"/>
        <v>1</v>
      </c>
      <c r="BA63" s="1237">
        <f>IF(AY63&gt;0,COUNTIF('INTEGRALE verrouillée'!CX61:DJ61,"=2")+COUNTIF('INTEGRALE verrouillée'!CX61:DJ61,"=3"),"-")</f>
        <v>1</v>
      </c>
      <c r="BB63" s="1098">
        <f>IF(AY63&gt;0,COUNTIF('INTEGRALE verrouillée'!CX61:DJ61,"=1"),"-")</f>
        <v>0</v>
      </c>
      <c r="BC63" s="1238">
        <f>IF(AY63&gt;0,AVERAGE('INTEGRALE verrouillée'!CX61:DJ61),"-")</f>
        <v>9.2307692307692299</v>
      </c>
      <c r="BD63" s="1107">
        <v>9</v>
      </c>
      <c r="BE63" s="1114">
        <f>COUNTIF('INTEGRALE verrouillée'!DK61:DS61,"&gt;0")</f>
        <v>7</v>
      </c>
      <c r="BF63" s="1115">
        <f t="shared" si="19"/>
        <v>0.875</v>
      </c>
      <c r="BG63" s="1242">
        <f>IF(BE63&gt;0,COUNTIF('INTEGRALE verrouillée'!DK61:DS61,"=2")+COUNTIF('INTEGRALE verrouillée'!DK61:DS61,"=3"),"-")</f>
        <v>0</v>
      </c>
      <c r="BH63" s="1114">
        <f>IF(BE63&gt;0,COUNTIF('INTEGRALE verrouillée'!DK61:DS61,"=1"),"-")</f>
        <v>0</v>
      </c>
      <c r="BI63" s="1250">
        <f>IF(BE63&gt;0,AVERAGE('INTEGRALE verrouillée'!DK61:DS61),"-")</f>
        <v>8.1428571428571423</v>
      </c>
      <c r="BJ63" s="1215" t="s">
        <v>0</v>
      </c>
      <c r="BK63" s="1339"/>
      <c r="BL63" s="1443" t="s">
        <v>208</v>
      </c>
    </row>
    <row r="64" spans="1:64" s="1166" customFormat="1" ht="11.1" customHeight="1" x14ac:dyDescent="0.25">
      <c r="A64" s="1333"/>
      <c r="B64" s="177" t="s">
        <v>238</v>
      </c>
      <c r="C64" s="1080">
        <f>'INTEGRALE verrouillée'!C62</f>
        <v>17</v>
      </c>
      <c r="D64" s="938">
        <f>'INTEGRALE verrouillée'!D62</f>
        <v>0.17708333333333334</v>
      </c>
      <c r="E64" s="1089">
        <f>COUNTIF('INTEGRALE verrouillée'!AA62:AC62,"&gt;0")</f>
        <v>0</v>
      </c>
      <c r="F64" s="1090" t="str">
        <f t="shared" si="10"/>
        <v>-</v>
      </c>
      <c r="G64" s="1091" t="str">
        <f>IF(E64&gt;0,AVERAGE('INTEGRALE verrouillée'!AA62:AC62),"-")</f>
        <v>-</v>
      </c>
      <c r="H64" s="1104" t="s">
        <v>0</v>
      </c>
      <c r="I64" s="1098">
        <f>COUNTIF('INTEGRALE verrouillée'!AD62:AK62,"&gt;0")</f>
        <v>0</v>
      </c>
      <c r="J64" s="1099" t="str">
        <f t="shared" si="11"/>
        <v>-</v>
      </c>
      <c r="K64" s="1237" t="str">
        <f>IF(I64&gt;0,COUNTIF('INTEGRALE verrouillée'!AD62:AK62,"=2")+COUNTIF('INTEGRALE verrouillée'!AD62:AK62,"=3"),"-")</f>
        <v>-</v>
      </c>
      <c r="L64" s="1098" t="str">
        <f>IF(I64&gt;0,COUNTIF('INTEGRALE verrouillée'!AD62:AK62,"=1"),"-")</f>
        <v>-</v>
      </c>
      <c r="M64" s="1238" t="str">
        <f>IF(I64&gt;0,AVERAGE('INTEGRALE verrouillée'!AD62:AK62),"-")</f>
        <v>-</v>
      </c>
      <c r="N64" s="1107" t="s">
        <v>0</v>
      </c>
      <c r="O64" s="1114">
        <f>COUNTIF('INTEGRALE verrouillée'!AL62:AS62,"&gt;0")</f>
        <v>0</v>
      </c>
      <c r="P64" s="1115" t="str">
        <f t="shared" si="12"/>
        <v>-</v>
      </c>
      <c r="Q64" s="1242" t="str">
        <f>IF(O64&gt;0,COUNTIF('INTEGRALE verrouillée'!AL62:AS62,"=2")+COUNTIF('INTEGRALE verrouillée'!AL62:AS62,"=3"),"-")</f>
        <v>-</v>
      </c>
      <c r="R64" s="1114" t="str">
        <f>IF(O64&gt;0,COUNTIF('INTEGRALE verrouillée'!AL62:AS62,"=1"),"-")</f>
        <v>-</v>
      </c>
      <c r="S64" s="1250" t="str">
        <f>IF(O64&gt;0,AVERAGE('INTEGRALE verrouillée'!AL62:AS62),"-")</f>
        <v>-</v>
      </c>
      <c r="T64" s="1214" t="s">
        <v>0</v>
      </c>
      <c r="U64" s="1124">
        <f>COUNTIF('INTEGRALE verrouillée'!AT62:BC62,"&gt;0")</f>
        <v>0</v>
      </c>
      <c r="V64" s="1125" t="str">
        <f t="shared" si="13"/>
        <v>-</v>
      </c>
      <c r="W64" s="1249" t="str">
        <f>IF(U64&gt;0,COUNTIF('INTEGRALE verrouillée'!AT62:BC62,"=2")+COUNTIF('INTEGRALE verrouillée'!AT62:BC62,"=3"),"-")</f>
        <v>-</v>
      </c>
      <c r="X64" s="1124" t="str">
        <f>IF(U64&gt;0,COUNTIF('INTEGRALE verrouillée'!AT62:BC62,"=1"),"-")</f>
        <v>-</v>
      </c>
      <c r="Y64" s="1251" t="str">
        <f>IF(U64&gt;0,AVERAGE('INTEGRALE verrouillée'!AT62:BC62),"-")</f>
        <v>-</v>
      </c>
      <c r="Z64" s="1220" t="s">
        <v>0</v>
      </c>
      <c r="AA64" s="1134">
        <f>COUNTIF('INTEGRALE verrouillée'!BD62:BN62,"&gt;0")</f>
        <v>0</v>
      </c>
      <c r="AB64" s="1135" t="str">
        <f t="shared" si="14"/>
        <v>-</v>
      </c>
      <c r="AC64" s="1259" t="str">
        <f>IF(AA64&gt;0,COUNTIF('INTEGRALE verrouillée'!BD62:BN62,"=2")+COUNTIF('INTEGRALE verrouillée'!BD62:BN62,"=3"),"-")</f>
        <v>-</v>
      </c>
      <c r="AD64" s="1134" t="str">
        <f>IF(AA64&gt;0,COUNTIF('INTEGRALE verrouillée'!BD62:BN62,"=1"),"-")</f>
        <v>-</v>
      </c>
      <c r="AE64" s="1252" t="str">
        <f>IF(AA64&gt;0,AVERAGE('INTEGRALE verrouillée'!BD62:BN62),"-")</f>
        <v>-</v>
      </c>
      <c r="AF64" s="1221" t="s">
        <v>0</v>
      </c>
      <c r="AG64" s="1144">
        <f>COUNTIF('INTEGRALE verrouillée'!BO62:BX62,"&gt;0")</f>
        <v>0</v>
      </c>
      <c r="AH64" s="1145" t="str">
        <f t="shared" si="15"/>
        <v>-</v>
      </c>
      <c r="AI64" s="1262" t="str">
        <f>IF(AG64&gt;0,COUNTIF('INTEGRALE verrouillée'!BO62:BX62,"=2")+COUNTIF('INTEGRALE verrouillée'!BO62:BX62,"=3"),"-")</f>
        <v>-</v>
      </c>
      <c r="AJ64" s="1144" t="str">
        <f>IF(AG64&gt;0,COUNTIF('INTEGRALE verrouillée'!BO62:BX62,"=1"),"-")</f>
        <v>-</v>
      </c>
      <c r="AK64" s="1253" t="str">
        <f>IF(AG64&gt;0,AVERAGE('INTEGRALE verrouillée'!BO62:BX62),"-")</f>
        <v>-</v>
      </c>
      <c r="AL64" s="1223" t="s">
        <v>0</v>
      </c>
      <c r="AM64" s="1154">
        <f>COUNTIF('INTEGRALE verrouillée'!BY62:CK62,"&gt;0")</f>
        <v>0</v>
      </c>
      <c r="AN64" s="1155" t="str">
        <f t="shared" si="16"/>
        <v>-</v>
      </c>
      <c r="AO64" s="1265" t="str">
        <f>IF(AM64&gt;0,COUNTIF('INTEGRALE verrouillée'!BY62:CK62,"=2")+COUNTIF('INTEGRALE verrouillée'!BY62:CK62,"=3"),"-")</f>
        <v>-</v>
      </c>
      <c r="AP64" s="1154" t="str">
        <f>IF(AM64&gt;0,COUNTIF('INTEGRALE verrouillée'!BY62:CK62,"=1"),"-")</f>
        <v>-</v>
      </c>
      <c r="AQ64" s="1254" t="str">
        <f>IF(AM64&gt;0,AVERAGE('INTEGRALE verrouillée'!BY62:CK62),"-")</f>
        <v>-</v>
      </c>
      <c r="AR64" s="1225" t="s">
        <v>0</v>
      </c>
      <c r="AS64" s="1089">
        <f>COUNTIF('INTEGRALE verrouillée'!CL62:CW62,"&gt;0")</f>
        <v>1</v>
      </c>
      <c r="AT64" s="1090">
        <f t="shared" si="17"/>
        <v>8.3333333333333329E-2</v>
      </c>
      <c r="AU64" s="1268">
        <f>IF(AS64&gt;0,COUNTIF('INTEGRALE verrouillée'!CL62:CW62,"=2")+COUNTIF('INTEGRALE verrouillée'!CL62:CW62,"=3"),"-")</f>
        <v>1</v>
      </c>
      <c r="AV64" s="1089">
        <f>IF(AS64&gt;0,COUNTIF('INTEGRALE verrouillée'!CL62:CW62,"=1"),"-")</f>
        <v>0</v>
      </c>
      <c r="AW64" s="1255">
        <f>IF(AS64&gt;0,AVERAGE('INTEGRALE verrouillée'!CL62:CW62),"-")</f>
        <v>3</v>
      </c>
      <c r="AX64" s="1230" t="s">
        <v>367</v>
      </c>
      <c r="AY64" s="1098">
        <f>COUNTIF('INTEGRALE verrouillée'!CX62:DJ62,"&gt;0")</f>
        <v>10</v>
      </c>
      <c r="AZ64" s="1099">
        <f t="shared" si="18"/>
        <v>0.76923076923076927</v>
      </c>
      <c r="BA64" s="1237">
        <f>IF(AY64&gt;0,COUNTIF('INTEGRALE verrouillée'!CX62:DJ62,"=2")+COUNTIF('INTEGRALE verrouillée'!CX62:DJ62,"=3"),"-")</f>
        <v>0</v>
      </c>
      <c r="BB64" s="1098">
        <f>IF(AY64&gt;0,COUNTIF('INTEGRALE verrouillée'!CX62:DJ62,"=1"),"-")</f>
        <v>1</v>
      </c>
      <c r="BC64" s="1238">
        <f>IF(AY64&gt;0,AVERAGE('INTEGRALE verrouillée'!CX62:DJ62),"-")</f>
        <v>8.6</v>
      </c>
      <c r="BD64" s="1107">
        <v>7</v>
      </c>
      <c r="BE64" s="1114">
        <f>COUNTIF('INTEGRALE verrouillée'!DK62:DS62,"&gt;0")</f>
        <v>6</v>
      </c>
      <c r="BF64" s="1115">
        <f t="shared" si="19"/>
        <v>0.75</v>
      </c>
      <c r="BG64" s="1242">
        <f>IF(BE64&gt;0,COUNTIF('INTEGRALE verrouillée'!DK62:DS62,"=2")+COUNTIF('INTEGRALE verrouillée'!DK62:DS62,"=3"),"-")</f>
        <v>0</v>
      </c>
      <c r="BH64" s="1114">
        <f>IF(BE64&gt;0,COUNTIF('INTEGRALE verrouillée'!DK62:DS62,"=1"),"-")</f>
        <v>0</v>
      </c>
      <c r="BI64" s="1250">
        <f>IF(BE64&gt;0,AVERAGE('INTEGRALE verrouillée'!DK62:DS62),"-")</f>
        <v>11.666666666666666</v>
      </c>
      <c r="BJ64" s="1215" t="s">
        <v>0</v>
      </c>
      <c r="BK64" s="1339"/>
      <c r="BL64" s="1443" t="s">
        <v>240</v>
      </c>
    </row>
    <row r="65" spans="1:64" s="1166" customFormat="1" ht="11.1" customHeight="1" x14ac:dyDescent="0.25">
      <c r="A65" s="1333"/>
      <c r="B65" s="177" t="s">
        <v>1</v>
      </c>
      <c r="C65" s="1080">
        <f>'INTEGRALE verrouillée'!C63</f>
        <v>9</v>
      </c>
      <c r="D65" s="938">
        <f>'INTEGRALE verrouillée'!D63</f>
        <v>9.375E-2</v>
      </c>
      <c r="E65" s="1089">
        <f>COUNTIF('INTEGRALE verrouillée'!AA63:AC63,"&gt;0")</f>
        <v>2</v>
      </c>
      <c r="F65" s="1090">
        <f t="shared" si="10"/>
        <v>0.66666666666666663</v>
      </c>
      <c r="G65" s="1091">
        <f>IF(E65&gt;0,AVERAGE('INTEGRALE verrouillée'!AA63:AC63),"-")</f>
        <v>7</v>
      </c>
      <c r="H65" s="1104">
        <v>12</v>
      </c>
      <c r="I65" s="1098">
        <f>COUNTIF('INTEGRALE verrouillée'!AD63:AK63,"&gt;0")</f>
        <v>6</v>
      </c>
      <c r="J65" s="1099">
        <f t="shared" si="11"/>
        <v>0.75</v>
      </c>
      <c r="K65" s="1237">
        <f>IF(I65&gt;0,COUNTIF('INTEGRALE verrouillée'!AD63:AK63,"=2")+COUNTIF('INTEGRALE verrouillée'!AD63:AK63,"=3"),"-")</f>
        <v>0</v>
      </c>
      <c r="L65" s="1098">
        <f>IF(I65&gt;0,COUNTIF('INTEGRALE verrouillée'!AD63:AK63,"=1"),"-")</f>
        <v>0</v>
      </c>
      <c r="M65" s="1238">
        <f>IF(I65&gt;0,AVERAGE('INTEGRALE verrouillée'!AD63:AK63),"-")</f>
        <v>8.8333333333333339</v>
      </c>
      <c r="N65" s="1107">
        <v>12</v>
      </c>
      <c r="O65" s="1114">
        <f>COUNTIF('INTEGRALE verrouillée'!AL63:AS63,"&gt;0")</f>
        <v>0</v>
      </c>
      <c r="P65" s="1115" t="str">
        <f t="shared" si="12"/>
        <v>-</v>
      </c>
      <c r="Q65" s="1242" t="str">
        <f>IF(O65&gt;0,COUNTIF('INTEGRALE verrouillée'!AL63:AS63,"=2")+COUNTIF('INTEGRALE verrouillée'!AL63:AS63,"=3"),"-")</f>
        <v>-</v>
      </c>
      <c r="R65" s="1114" t="str">
        <f>IF(O65&gt;0,COUNTIF('INTEGRALE verrouillée'!AL63:AS63,"=1"),"-")</f>
        <v>-</v>
      </c>
      <c r="S65" s="1250" t="str">
        <f>IF(O65&gt;0,AVERAGE('INTEGRALE verrouillée'!AL63:AS63),"-")</f>
        <v>-</v>
      </c>
      <c r="T65" s="1214" t="s">
        <v>0</v>
      </c>
      <c r="U65" s="1124">
        <f>COUNTIF('INTEGRALE verrouillée'!AT63:BC63,"&gt;0")</f>
        <v>0</v>
      </c>
      <c r="V65" s="1125" t="str">
        <f t="shared" si="13"/>
        <v>-</v>
      </c>
      <c r="W65" s="1249" t="str">
        <f>IF(U65&gt;0,COUNTIF('INTEGRALE verrouillée'!AT63:BC63,"=2")+COUNTIF('INTEGRALE verrouillée'!AT63:BC63,"=3"),"-")</f>
        <v>-</v>
      </c>
      <c r="X65" s="1124" t="str">
        <f>IF(U65&gt;0,COUNTIF('INTEGRALE verrouillée'!AT63:BC63,"=1"),"-")</f>
        <v>-</v>
      </c>
      <c r="Y65" s="1251" t="str">
        <f>IF(U65&gt;0,AVERAGE('INTEGRALE verrouillée'!AT63:BC63),"-")</f>
        <v>-</v>
      </c>
      <c r="Z65" s="1220" t="s">
        <v>0</v>
      </c>
      <c r="AA65" s="1134">
        <f>COUNTIF('INTEGRALE verrouillée'!BD63:BN63,"&gt;0")</f>
        <v>1</v>
      </c>
      <c r="AB65" s="1135">
        <f t="shared" si="14"/>
        <v>9.0909090909090912E-2</v>
      </c>
      <c r="AC65" s="1259">
        <f>IF(AA65&gt;0,COUNTIF('INTEGRALE verrouillée'!BD63:BN63,"=2")+COUNTIF('INTEGRALE verrouillée'!BD63:BN63,"=3"),"-")</f>
        <v>1</v>
      </c>
      <c r="AD65" s="1134">
        <f>IF(AA65&gt;0,COUNTIF('INTEGRALE verrouillée'!BD63:BN63,"=1"),"-")</f>
        <v>0</v>
      </c>
      <c r="AE65" s="1252">
        <f>IF(AA65&gt;0,AVERAGE('INTEGRALE verrouillée'!BD63:BN63),"-")</f>
        <v>3</v>
      </c>
      <c r="AF65" s="1222" t="s">
        <v>367</v>
      </c>
      <c r="AG65" s="1144">
        <f>COUNTIF('INTEGRALE verrouillée'!BO63:BX63,"&gt;0")</f>
        <v>0</v>
      </c>
      <c r="AH65" s="1145" t="str">
        <f t="shared" si="15"/>
        <v>-</v>
      </c>
      <c r="AI65" s="1262" t="str">
        <f>IF(AG65&gt;0,COUNTIF('INTEGRALE verrouillée'!BO63:BX63,"=2")+COUNTIF('INTEGRALE verrouillée'!BO63:BX63,"=3"),"-")</f>
        <v>-</v>
      </c>
      <c r="AJ65" s="1144" t="str">
        <f>IF(AG65&gt;0,COUNTIF('INTEGRALE verrouillée'!BO63:BX63,"=1"),"-")</f>
        <v>-</v>
      </c>
      <c r="AK65" s="1253" t="str">
        <f>IF(AG65&gt;0,AVERAGE('INTEGRALE verrouillée'!BO63:BX63),"-")</f>
        <v>-</v>
      </c>
      <c r="AL65" s="1223" t="s">
        <v>0</v>
      </c>
      <c r="AM65" s="1154">
        <f>COUNTIF('INTEGRALE verrouillée'!BY63:CK63,"&gt;0")</f>
        <v>0</v>
      </c>
      <c r="AN65" s="1155" t="str">
        <f t="shared" si="16"/>
        <v>-</v>
      </c>
      <c r="AO65" s="1265" t="str">
        <f>IF(AM65&gt;0,COUNTIF('INTEGRALE verrouillée'!BY63:CK63,"=2")+COUNTIF('INTEGRALE verrouillée'!BY63:CK63,"=3"),"-")</f>
        <v>-</v>
      </c>
      <c r="AP65" s="1154" t="str">
        <f>IF(AM65&gt;0,COUNTIF('INTEGRALE verrouillée'!BY63:CK63,"=1"),"-")</f>
        <v>-</v>
      </c>
      <c r="AQ65" s="1254" t="str">
        <f>IF(AM65&gt;0,AVERAGE('INTEGRALE verrouillée'!BY63:CK63),"-")</f>
        <v>-</v>
      </c>
      <c r="AR65" s="1225" t="s">
        <v>0</v>
      </c>
      <c r="AS65" s="1089">
        <f>COUNTIF('INTEGRALE verrouillée'!CL63:CW63,"&gt;0")</f>
        <v>0</v>
      </c>
      <c r="AT65" s="1090" t="str">
        <f t="shared" si="17"/>
        <v>-</v>
      </c>
      <c r="AU65" s="1268" t="str">
        <f>IF(AS65&gt;0,COUNTIF('INTEGRALE verrouillée'!CL63:CW63,"=2")+COUNTIF('INTEGRALE verrouillée'!CL63:CW63,"=3"),"-")</f>
        <v>-</v>
      </c>
      <c r="AV65" s="1089" t="str">
        <f>IF(AS65&gt;0,COUNTIF('INTEGRALE verrouillée'!CL63:CW63,"=1"),"-")</f>
        <v>-</v>
      </c>
      <c r="AW65" s="1255" t="str">
        <f>IF(AS65&gt;0,AVERAGE('INTEGRALE verrouillée'!CL63:CW63),"-")</f>
        <v>-</v>
      </c>
      <c r="AX65" s="1104" t="s">
        <v>0</v>
      </c>
      <c r="AY65" s="1098">
        <f>COUNTIF('INTEGRALE verrouillée'!CX63:DJ63,"&gt;0")</f>
        <v>0</v>
      </c>
      <c r="AZ65" s="1099" t="str">
        <f t="shared" si="18"/>
        <v>-</v>
      </c>
      <c r="BA65" s="1237" t="str">
        <f>IF(AY65&gt;0,COUNTIF('INTEGRALE verrouillée'!CX63:DJ63,"=2")+COUNTIF('INTEGRALE verrouillée'!CX63:DJ63,"=3"),"-")</f>
        <v>-</v>
      </c>
      <c r="BB65" s="1098" t="str">
        <f>IF(AY65&gt;0,COUNTIF('INTEGRALE verrouillée'!CX63:DJ63,"=1"),"-")</f>
        <v>-</v>
      </c>
      <c r="BC65" s="1238" t="str">
        <f>IF(AY65&gt;0,AVERAGE('INTEGRALE verrouillée'!CX63:DJ63),"-")</f>
        <v>-</v>
      </c>
      <c r="BD65" s="1107" t="s">
        <v>0</v>
      </c>
      <c r="BE65" s="1114">
        <f>COUNTIF('INTEGRALE verrouillée'!DK63:DS63,"&gt;0")</f>
        <v>0</v>
      </c>
      <c r="BF65" s="1115" t="str">
        <f t="shared" si="19"/>
        <v>-</v>
      </c>
      <c r="BG65" s="1242" t="str">
        <f>IF(BE65&gt;0,COUNTIF('INTEGRALE verrouillée'!DK63:DS63,"=2")+COUNTIF('INTEGRALE verrouillée'!DK63:DS63,"=3"),"-")</f>
        <v>-</v>
      </c>
      <c r="BH65" s="1114" t="str">
        <f>IF(BE65&gt;0,COUNTIF('INTEGRALE verrouillée'!DK63:DS63,"=1"),"-")</f>
        <v>-</v>
      </c>
      <c r="BI65" s="1250" t="str">
        <f>IF(BE65&gt;0,AVERAGE('INTEGRALE verrouillée'!DK63:DS63),"-")</f>
        <v>-</v>
      </c>
      <c r="BJ65" s="1215" t="s">
        <v>0</v>
      </c>
      <c r="BK65" s="1339"/>
      <c r="BL65" s="1443"/>
    </row>
    <row r="66" spans="1:64" s="1166" customFormat="1" ht="11.1" customHeight="1" x14ac:dyDescent="0.25">
      <c r="A66" s="1333"/>
      <c r="B66" s="177" t="s">
        <v>93</v>
      </c>
      <c r="C66" s="1080">
        <f>'INTEGRALE verrouillée'!C64</f>
        <v>1</v>
      </c>
      <c r="D66" s="938">
        <f>'INTEGRALE verrouillée'!D64</f>
        <v>1.0416666666666666E-2</v>
      </c>
      <c r="E66" s="1089">
        <f>COUNTIF('INTEGRALE verrouillée'!AA64:AC64,"&gt;0")</f>
        <v>0</v>
      </c>
      <c r="F66" s="1090" t="str">
        <f t="shared" si="10"/>
        <v>-</v>
      </c>
      <c r="G66" s="1091" t="str">
        <f>IF(E66&gt;0,AVERAGE('INTEGRALE verrouillée'!AA64:AC64),"-")</f>
        <v>-</v>
      </c>
      <c r="H66" s="1104" t="s">
        <v>0</v>
      </c>
      <c r="I66" s="1098">
        <f>COUNTIF('INTEGRALE verrouillée'!AD64:AK64,"&gt;0")</f>
        <v>0</v>
      </c>
      <c r="J66" s="1099" t="str">
        <f t="shared" si="11"/>
        <v>-</v>
      </c>
      <c r="K66" s="1237" t="str">
        <f>IF(I66&gt;0,COUNTIF('INTEGRALE verrouillée'!AD64:AK64,"=2")+COUNTIF('INTEGRALE verrouillée'!AD64:AK64,"=3"),"-")</f>
        <v>-</v>
      </c>
      <c r="L66" s="1098" t="str">
        <f>IF(I66&gt;0,COUNTIF('INTEGRALE verrouillée'!AD64:AK64,"=1"),"-")</f>
        <v>-</v>
      </c>
      <c r="M66" s="1238" t="str">
        <f>IF(I66&gt;0,AVERAGE('INTEGRALE verrouillée'!AD64:AK64),"-")</f>
        <v>-</v>
      </c>
      <c r="N66" s="1107" t="s">
        <v>0</v>
      </c>
      <c r="O66" s="1114">
        <f>COUNTIF('INTEGRALE verrouillée'!AL64:AS64,"&gt;0")</f>
        <v>0</v>
      </c>
      <c r="P66" s="1115" t="str">
        <f t="shared" si="12"/>
        <v>-</v>
      </c>
      <c r="Q66" s="1242" t="str">
        <f>IF(O66&gt;0,COUNTIF('INTEGRALE verrouillée'!AL64:AS64,"=2")+COUNTIF('INTEGRALE verrouillée'!AL64:AS64,"=3"),"-")</f>
        <v>-</v>
      </c>
      <c r="R66" s="1114" t="str">
        <f>IF(O66&gt;0,COUNTIF('INTEGRALE verrouillée'!AL64:AS64,"=1"),"-")</f>
        <v>-</v>
      </c>
      <c r="S66" s="1250" t="str">
        <f>IF(O66&gt;0,AVERAGE('INTEGRALE verrouillée'!AL64:AS64),"-")</f>
        <v>-</v>
      </c>
      <c r="T66" s="1214" t="s">
        <v>0</v>
      </c>
      <c r="U66" s="1124">
        <f>COUNTIF('INTEGRALE verrouillée'!AT64:BC64,"&gt;0")</f>
        <v>0</v>
      </c>
      <c r="V66" s="1125" t="str">
        <f t="shared" si="13"/>
        <v>-</v>
      </c>
      <c r="W66" s="1249" t="str">
        <f>IF(U66&gt;0,COUNTIF('INTEGRALE verrouillée'!AT64:BC64,"=2")+COUNTIF('INTEGRALE verrouillée'!AT64:BC64,"=3"),"-")</f>
        <v>-</v>
      </c>
      <c r="X66" s="1124" t="str">
        <f>IF(U66&gt;0,COUNTIF('INTEGRALE verrouillée'!AT64:BC64,"=1"),"-")</f>
        <v>-</v>
      </c>
      <c r="Y66" s="1251" t="str">
        <f>IF(U66&gt;0,AVERAGE('INTEGRALE verrouillée'!AT64:BC64),"-")</f>
        <v>-</v>
      </c>
      <c r="Z66" s="1220" t="s">
        <v>0</v>
      </c>
      <c r="AA66" s="1134">
        <f>COUNTIF('INTEGRALE verrouillée'!BD64:BN64,"&gt;0")</f>
        <v>1</v>
      </c>
      <c r="AB66" s="1135">
        <f t="shared" si="14"/>
        <v>9.0909090909090912E-2</v>
      </c>
      <c r="AC66" s="1259">
        <f>IF(AA66&gt;0,COUNTIF('INTEGRALE verrouillée'!BD64:BN64,"=2")+COUNTIF('INTEGRALE verrouillée'!BD64:BN64,"=3"),"-")</f>
        <v>0</v>
      </c>
      <c r="AD66" s="1134">
        <f>IF(AA66&gt;0,COUNTIF('INTEGRALE verrouillée'!BD64:BN64,"=1"),"-")</f>
        <v>0</v>
      </c>
      <c r="AE66" s="1252">
        <f>IF(AA66&gt;0,AVERAGE('INTEGRALE verrouillée'!BD64:BN64),"-")</f>
        <v>7</v>
      </c>
      <c r="AF66" s="1222" t="s">
        <v>367</v>
      </c>
      <c r="AG66" s="1144">
        <f>COUNTIF('INTEGRALE verrouillée'!BO64:BX64,"&gt;0")</f>
        <v>0</v>
      </c>
      <c r="AH66" s="1145" t="str">
        <f t="shared" si="15"/>
        <v>-</v>
      </c>
      <c r="AI66" s="1262" t="str">
        <f>IF(AG66&gt;0,COUNTIF('INTEGRALE verrouillée'!BO64:BX64,"=2")+COUNTIF('INTEGRALE verrouillée'!BO64:BX64,"=3"),"-")</f>
        <v>-</v>
      </c>
      <c r="AJ66" s="1144" t="str">
        <f>IF(AG66&gt;0,COUNTIF('INTEGRALE verrouillée'!BO64:BX64,"=1"),"-")</f>
        <v>-</v>
      </c>
      <c r="AK66" s="1253" t="str">
        <f>IF(AG66&gt;0,AVERAGE('INTEGRALE verrouillée'!BO64:BX64),"-")</f>
        <v>-</v>
      </c>
      <c r="AL66" s="1223" t="s">
        <v>0</v>
      </c>
      <c r="AM66" s="1154">
        <f>COUNTIF('INTEGRALE verrouillée'!BY64:CK64,"&gt;0")</f>
        <v>0</v>
      </c>
      <c r="AN66" s="1155" t="str">
        <f t="shared" si="16"/>
        <v>-</v>
      </c>
      <c r="AO66" s="1265" t="str">
        <f>IF(AM66&gt;0,COUNTIF('INTEGRALE verrouillée'!BY64:CK64,"=2")+COUNTIF('INTEGRALE verrouillée'!BY64:CK64,"=3"),"-")</f>
        <v>-</v>
      </c>
      <c r="AP66" s="1154" t="str">
        <f>IF(AM66&gt;0,COUNTIF('INTEGRALE verrouillée'!BY64:CK64,"=1"),"-")</f>
        <v>-</v>
      </c>
      <c r="AQ66" s="1254" t="str">
        <f>IF(AM66&gt;0,AVERAGE('INTEGRALE verrouillée'!BY64:CK64),"-")</f>
        <v>-</v>
      </c>
      <c r="AR66" s="1225" t="s">
        <v>0</v>
      </c>
      <c r="AS66" s="1089">
        <f>COUNTIF('INTEGRALE verrouillée'!CL64:CW64,"&gt;0")</f>
        <v>0</v>
      </c>
      <c r="AT66" s="1090" t="str">
        <f t="shared" si="17"/>
        <v>-</v>
      </c>
      <c r="AU66" s="1268" t="str">
        <f>IF(AS66&gt;0,COUNTIF('INTEGRALE verrouillée'!CL64:CW64,"=2")+COUNTIF('INTEGRALE verrouillée'!CL64:CW64,"=3"),"-")</f>
        <v>-</v>
      </c>
      <c r="AV66" s="1089" t="str">
        <f>IF(AS66&gt;0,COUNTIF('INTEGRALE verrouillée'!CL64:CW64,"=1"),"-")</f>
        <v>-</v>
      </c>
      <c r="AW66" s="1255" t="str">
        <f>IF(AS66&gt;0,AVERAGE('INTEGRALE verrouillée'!CL64:CW64),"-")</f>
        <v>-</v>
      </c>
      <c r="AX66" s="1104" t="s">
        <v>0</v>
      </c>
      <c r="AY66" s="1098">
        <f>COUNTIF('INTEGRALE verrouillée'!CX64:DJ64,"&gt;0")</f>
        <v>0</v>
      </c>
      <c r="AZ66" s="1099" t="str">
        <f t="shared" si="18"/>
        <v>-</v>
      </c>
      <c r="BA66" s="1237" t="str">
        <f>IF(AY66&gt;0,COUNTIF('INTEGRALE verrouillée'!CX64:DJ64,"=2")+COUNTIF('INTEGRALE verrouillée'!CX64:DJ64,"=3"),"-")</f>
        <v>-</v>
      </c>
      <c r="BB66" s="1098" t="str">
        <f>IF(AY66&gt;0,COUNTIF('INTEGRALE verrouillée'!CX64:DJ64,"=1"),"-")</f>
        <v>-</v>
      </c>
      <c r="BC66" s="1238" t="str">
        <f>IF(AY66&gt;0,AVERAGE('INTEGRALE verrouillée'!CX64:DJ64),"-")</f>
        <v>-</v>
      </c>
      <c r="BD66" s="1107" t="s">
        <v>0</v>
      </c>
      <c r="BE66" s="1114">
        <f>COUNTIF('INTEGRALE verrouillée'!DK64:DS64,"&gt;0")</f>
        <v>0</v>
      </c>
      <c r="BF66" s="1115" t="str">
        <f t="shared" si="19"/>
        <v>-</v>
      </c>
      <c r="BG66" s="1242" t="str">
        <f>IF(BE66&gt;0,COUNTIF('INTEGRALE verrouillée'!DK64:DS64,"=2")+COUNTIF('INTEGRALE verrouillée'!DK64:DS64,"=3"),"-")</f>
        <v>-</v>
      </c>
      <c r="BH66" s="1114" t="str">
        <f>IF(BE66&gt;0,COUNTIF('INTEGRALE verrouillée'!DK64:DS64,"=1"),"-")</f>
        <v>-</v>
      </c>
      <c r="BI66" s="1250" t="str">
        <f>IF(BE66&gt;0,AVERAGE('INTEGRALE verrouillée'!DK64:DS64),"-")</f>
        <v>-</v>
      </c>
      <c r="BJ66" s="1215" t="s">
        <v>0</v>
      </c>
      <c r="BK66" s="1339"/>
      <c r="BL66" s="1443"/>
    </row>
    <row r="67" spans="1:64" s="1166" customFormat="1" ht="11.1" customHeight="1" x14ac:dyDescent="0.25">
      <c r="A67" s="1333"/>
      <c r="B67" s="177" t="s">
        <v>189</v>
      </c>
      <c r="C67" s="1080">
        <f>'INTEGRALE verrouillée'!C65</f>
        <v>1</v>
      </c>
      <c r="D67" s="938">
        <f>'INTEGRALE verrouillée'!D65</f>
        <v>1.0416666666666666E-2</v>
      </c>
      <c r="E67" s="1089">
        <f>COUNTIF('INTEGRALE verrouillée'!AA65:AC65,"&gt;0")</f>
        <v>0</v>
      </c>
      <c r="F67" s="1090" t="str">
        <f t="shared" si="10"/>
        <v>-</v>
      </c>
      <c r="G67" s="1091" t="str">
        <f>IF(E67&gt;0,AVERAGE('INTEGRALE verrouillée'!AA65:AC65),"-")</f>
        <v>-</v>
      </c>
      <c r="H67" s="1104" t="s">
        <v>0</v>
      </c>
      <c r="I67" s="1098">
        <f>COUNTIF('INTEGRALE verrouillée'!AD65:AK65,"&gt;0")</f>
        <v>0</v>
      </c>
      <c r="J67" s="1099" t="str">
        <f t="shared" si="11"/>
        <v>-</v>
      </c>
      <c r="K67" s="1237" t="str">
        <f>IF(I67&gt;0,COUNTIF('INTEGRALE verrouillée'!AD65:AK65,"=2")+COUNTIF('INTEGRALE verrouillée'!AD65:AK65,"=3"),"-")</f>
        <v>-</v>
      </c>
      <c r="L67" s="1098" t="str">
        <f>IF(I67&gt;0,COUNTIF('INTEGRALE verrouillée'!AD65:AK65,"=1"),"-")</f>
        <v>-</v>
      </c>
      <c r="M67" s="1238" t="str">
        <f>IF(I67&gt;0,AVERAGE('INTEGRALE verrouillée'!AD65:AK65),"-")</f>
        <v>-</v>
      </c>
      <c r="N67" s="1107" t="s">
        <v>0</v>
      </c>
      <c r="O67" s="1114">
        <f>COUNTIF('INTEGRALE verrouillée'!AL65:AS65,"&gt;0")</f>
        <v>0</v>
      </c>
      <c r="P67" s="1115" t="str">
        <f t="shared" si="12"/>
        <v>-</v>
      </c>
      <c r="Q67" s="1242" t="str">
        <f>IF(O67&gt;0,COUNTIF('INTEGRALE verrouillée'!AL65:AS65,"=2")+COUNTIF('INTEGRALE verrouillée'!AL65:AS65,"=3"),"-")</f>
        <v>-</v>
      </c>
      <c r="R67" s="1114" t="str">
        <f>IF(O67&gt;0,COUNTIF('INTEGRALE verrouillée'!AL65:AS65,"=1"),"-")</f>
        <v>-</v>
      </c>
      <c r="S67" s="1250" t="str">
        <f>IF(O67&gt;0,AVERAGE('INTEGRALE verrouillée'!AL65:AS65),"-")</f>
        <v>-</v>
      </c>
      <c r="T67" s="1214" t="s">
        <v>0</v>
      </c>
      <c r="U67" s="1124">
        <f>COUNTIF('INTEGRALE verrouillée'!AT65:BC65,"&gt;0")</f>
        <v>0</v>
      </c>
      <c r="V67" s="1125" t="str">
        <f t="shared" si="13"/>
        <v>-</v>
      </c>
      <c r="W67" s="1249" t="str">
        <f>IF(U67&gt;0,COUNTIF('INTEGRALE verrouillée'!AT65:BC65,"=2")+COUNTIF('INTEGRALE verrouillée'!AT65:BC65,"=3"),"-")</f>
        <v>-</v>
      </c>
      <c r="X67" s="1124" t="str">
        <f>IF(U67&gt;0,COUNTIF('INTEGRALE verrouillée'!AT65:BC65,"=1"),"-")</f>
        <v>-</v>
      </c>
      <c r="Y67" s="1251" t="str">
        <f>IF(U67&gt;0,AVERAGE('INTEGRALE verrouillée'!AT65:BC65),"-")</f>
        <v>-</v>
      </c>
      <c r="Z67" s="1220" t="s">
        <v>0</v>
      </c>
      <c r="AA67" s="1134">
        <f>COUNTIF('INTEGRALE verrouillée'!BD65:BN65,"&gt;0")</f>
        <v>0</v>
      </c>
      <c r="AB67" s="1135" t="str">
        <f t="shared" si="14"/>
        <v>-</v>
      </c>
      <c r="AC67" s="1259" t="str">
        <f>IF(AA67&gt;0,COUNTIF('INTEGRALE verrouillée'!BD65:BN65,"=2")+COUNTIF('INTEGRALE verrouillée'!BD65:BN65,"=3"),"-")</f>
        <v>-</v>
      </c>
      <c r="AD67" s="1134" t="str">
        <f>IF(AA67&gt;0,COUNTIF('INTEGRALE verrouillée'!BD65:BN65,"=1"),"-")</f>
        <v>-</v>
      </c>
      <c r="AE67" s="1252" t="str">
        <f>IF(AA67&gt;0,AVERAGE('INTEGRALE verrouillée'!BD65:BN65),"-")</f>
        <v>-</v>
      </c>
      <c r="AF67" s="1221" t="s">
        <v>0</v>
      </c>
      <c r="AG67" s="1144">
        <f>COUNTIF('INTEGRALE verrouillée'!BO65:BX65,"&gt;0")</f>
        <v>0</v>
      </c>
      <c r="AH67" s="1145" t="str">
        <f t="shared" si="15"/>
        <v>-</v>
      </c>
      <c r="AI67" s="1262" t="str">
        <f>IF(AG67&gt;0,COUNTIF('INTEGRALE verrouillée'!BO65:BX65,"=2")+COUNTIF('INTEGRALE verrouillée'!BO65:BX65,"=3"),"-")</f>
        <v>-</v>
      </c>
      <c r="AJ67" s="1144" t="str">
        <f>IF(AG67&gt;0,COUNTIF('INTEGRALE verrouillée'!BO65:BX65,"=1"),"-")</f>
        <v>-</v>
      </c>
      <c r="AK67" s="1253" t="str">
        <f>IF(AG67&gt;0,AVERAGE('INTEGRALE verrouillée'!BO65:BX65),"-")</f>
        <v>-</v>
      </c>
      <c r="AL67" s="1223" t="s">
        <v>0</v>
      </c>
      <c r="AM67" s="1154">
        <f>COUNTIF('INTEGRALE verrouillée'!BY65:CK65,"&gt;0")</f>
        <v>1</v>
      </c>
      <c r="AN67" s="1155">
        <f t="shared" si="16"/>
        <v>7.6923076923076927E-2</v>
      </c>
      <c r="AO67" s="1265">
        <f>IF(AM67&gt;0,COUNTIF('INTEGRALE verrouillée'!BY65:CK65,"=2")+COUNTIF('INTEGRALE verrouillée'!BY65:CK65,"=3"),"-")</f>
        <v>0</v>
      </c>
      <c r="AP67" s="1154">
        <f>IF(AM67&gt;0,COUNTIF('INTEGRALE verrouillée'!BY65:CK65,"=1"),"-")</f>
        <v>0</v>
      </c>
      <c r="AQ67" s="1254">
        <f>IF(AM67&gt;0,AVERAGE('INTEGRALE verrouillée'!BY65:CK65),"-")</f>
        <v>10</v>
      </c>
      <c r="AR67" s="1226" t="s">
        <v>367</v>
      </c>
      <c r="AS67" s="1089">
        <f>COUNTIF('INTEGRALE verrouillée'!CL65:CW65,"&gt;0")</f>
        <v>0</v>
      </c>
      <c r="AT67" s="1090" t="str">
        <f t="shared" si="17"/>
        <v>-</v>
      </c>
      <c r="AU67" s="1268" t="str">
        <f>IF(AS67&gt;0,COUNTIF('INTEGRALE verrouillée'!CL65:CW65,"=2")+COUNTIF('INTEGRALE verrouillée'!CL65:CW65,"=3"),"-")</f>
        <v>-</v>
      </c>
      <c r="AV67" s="1089" t="str">
        <f>IF(AS67&gt;0,COUNTIF('INTEGRALE verrouillée'!CL65:CW65,"=1"),"-")</f>
        <v>-</v>
      </c>
      <c r="AW67" s="1255" t="str">
        <f>IF(AS67&gt;0,AVERAGE('INTEGRALE verrouillée'!CL65:CW65),"-")</f>
        <v>-</v>
      </c>
      <c r="AX67" s="1104" t="s">
        <v>0</v>
      </c>
      <c r="AY67" s="1098">
        <f>COUNTIF('INTEGRALE verrouillée'!CX65:DJ65,"&gt;0")</f>
        <v>0</v>
      </c>
      <c r="AZ67" s="1099" t="str">
        <f t="shared" si="18"/>
        <v>-</v>
      </c>
      <c r="BA67" s="1237" t="str">
        <f>IF(AY67&gt;0,COUNTIF('INTEGRALE verrouillée'!CX65:DJ65,"=2")+COUNTIF('INTEGRALE verrouillée'!CX65:DJ65,"=3"),"-")</f>
        <v>-</v>
      </c>
      <c r="BB67" s="1098" t="str">
        <f>IF(AY67&gt;0,COUNTIF('INTEGRALE verrouillée'!CX65:DJ65,"=1"),"-")</f>
        <v>-</v>
      </c>
      <c r="BC67" s="1238" t="str">
        <f>IF(AY67&gt;0,AVERAGE('INTEGRALE verrouillée'!CX65:DJ65),"-")</f>
        <v>-</v>
      </c>
      <c r="BD67" s="1107" t="s">
        <v>0</v>
      </c>
      <c r="BE67" s="1114">
        <f>COUNTIF('INTEGRALE verrouillée'!DK65:DS65,"&gt;0")</f>
        <v>0</v>
      </c>
      <c r="BF67" s="1115" t="str">
        <f t="shared" si="19"/>
        <v>-</v>
      </c>
      <c r="BG67" s="1242" t="str">
        <f>IF(BE67&gt;0,COUNTIF('INTEGRALE verrouillée'!DK65:DS65,"=2")+COUNTIF('INTEGRALE verrouillée'!DK65:DS65,"=3"),"-")</f>
        <v>-</v>
      </c>
      <c r="BH67" s="1114" t="str">
        <f>IF(BE67&gt;0,COUNTIF('INTEGRALE verrouillée'!DK65:DS65,"=1"),"-")</f>
        <v>-</v>
      </c>
      <c r="BI67" s="1250" t="str">
        <f>IF(BE67&gt;0,AVERAGE('INTEGRALE verrouillée'!DK65:DS65),"-")</f>
        <v>-</v>
      </c>
      <c r="BJ67" s="1215" t="s">
        <v>0</v>
      </c>
      <c r="BK67" s="1339"/>
      <c r="BL67" s="1443" t="s">
        <v>196</v>
      </c>
    </row>
    <row r="68" spans="1:64" s="1166" customFormat="1" ht="11.1" customHeight="1" x14ac:dyDescent="0.25">
      <c r="A68" s="1333"/>
      <c r="B68" s="177" t="s">
        <v>8</v>
      </c>
      <c r="C68" s="1080">
        <f>'INTEGRALE verrouillée'!C66</f>
        <v>7</v>
      </c>
      <c r="D68" s="938">
        <f>'INTEGRALE verrouillée'!D66</f>
        <v>7.2916666666666671E-2</v>
      </c>
      <c r="E68" s="1089">
        <f>COUNTIF('INTEGRALE verrouillée'!AA66:AC66,"&gt;0")</f>
        <v>0</v>
      </c>
      <c r="F68" s="1090" t="str">
        <f t="shared" si="10"/>
        <v>-</v>
      </c>
      <c r="G68" s="1091" t="str">
        <f>IF(E68&gt;0,AVERAGE('INTEGRALE verrouillée'!AA66:AC66),"-")</f>
        <v>-</v>
      </c>
      <c r="H68" s="1104" t="s">
        <v>0</v>
      </c>
      <c r="I68" s="1098">
        <f>COUNTIF('INTEGRALE verrouillée'!AD66:AK66,"&gt;0")</f>
        <v>5</v>
      </c>
      <c r="J68" s="1099">
        <f t="shared" si="11"/>
        <v>0.625</v>
      </c>
      <c r="K68" s="1237">
        <f>IF(I68&gt;0,COUNTIF('INTEGRALE verrouillée'!AD66:AK66,"=2")+COUNTIF('INTEGRALE verrouillée'!AD66:AK66,"=3"),"-")</f>
        <v>0</v>
      </c>
      <c r="L68" s="1098">
        <f>IF(I68&gt;0,COUNTIF('INTEGRALE verrouillée'!AD66:AK66,"=1"),"-")</f>
        <v>0</v>
      </c>
      <c r="M68" s="1238">
        <f>IF(I68&gt;0,AVERAGE('INTEGRALE verrouillée'!AD66:AK66),"-")</f>
        <v>9</v>
      </c>
      <c r="N68" s="1107">
        <v>14</v>
      </c>
      <c r="O68" s="1114">
        <f>COUNTIF('INTEGRALE verrouillée'!AL66:AS66,"&gt;0")</f>
        <v>0</v>
      </c>
      <c r="P68" s="1115" t="str">
        <f t="shared" si="12"/>
        <v>-</v>
      </c>
      <c r="Q68" s="1242" t="str">
        <f>IF(O68&gt;0,COUNTIF('INTEGRALE verrouillée'!AL66:AS66,"=2")+COUNTIF('INTEGRALE verrouillée'!AL66:AS66,"=3"),"-")</f>
        <v>-</v>
      </c>
      <c r="R68" s="1114" t="str">
        <f>IF(O68&gt;0,COUNTIF('INTEGRALE verrouillée'!AL66:AS66,"=1"),"-")</f>
        <v>-</v>
      </c>
      <c r="S68" s="1250" t="str">
        <f>IF(O68&gt;0,AVERAGE('INTEGRALE verrouillée'!AL66:AS66),"-")</f>
        <v>-</v>
      </c>
      <c r="T68" s="1214" t="s">
        <v>0</v>
      </c>
      <c r="U68" s="1124">
        <f>COUNTIF('INTEGRALE verrouillée'!AT66:BC66,"&gt;0")</f>
        <v>1</v>
      </c>
      <c r="V68" s="1125">
        <f t="shared" si="13"/>
        <v>0.1</v>
      </c>
      <c r="W68" s="1249">
        <f>IF(U68&gt;0,COUNTIF('INTEGRALE verrouillée'!AT66:BC66,"=2")+COUNTIF('INTEGRALE verrouillée'!AT66:BC66,"=3"),"-")</f>
        <v>0</v>
      </c>
      <c r="X68" s="1124">
        <f>IF(U68&gt;0,COUNTIF('INTEGRALE verrouillée'!AT66:BC66,"=1"),"-")</f>
        <v>0</v>
      </c>
      <c r="Y68" s="1251">
        <f>IF(U68&gt;0,AVERAGE('INTEGRALE verrouillée'!AT66:BC66),"-")</f>
        <v>13</v>
      </c>
      <c r="Z68" s="1219" t="s">
        <v>367</v>
      </c>
      <c r="AA68" s="1134">
        <f>COUNTIF('INTEGRALE verrouillée'!BD66:BN66,"&gt;0")</f>
        <v>1</v>
      </c>
      <c r="AB68" s="1135">
        <f t="shared" si="14"/>
        <v>9.0909090909090912E-2</v>
      </c>
      <c r="AC68" s="1259">
        <f>IF(AA68&gt;0,COUNTIF('INTEGRALE verrouillée'!BD66:BN66,"=2")+COUNTIF('INTEGRALE verrouillée'!BD66:BN66,"=3"),"-")</f>
        <v>1</v>
      </c>
      <c r="AD68" s="1134">
        <f>IF(AA68&gt;0,COUNTIF('INTEGRALE verrouillée'!BD66:BN66,"=1"),"-")</f>
        <v>0</v>
      </c>
      <c r="AE68" s="1252">
        <f>IF(AA68&gt;0,AVERAGE('INTEGRALE verrouillée'!BD66:BN66),"-")</f>
        <v>2</v>
      </c>
      <c r="AF68" s="1222" t="s">
        <v>367</v>
      </c>
      <c r="AG68" s="1144">
        <f>COUNTIF('INTEGRALE verrouillée'!BO66:BX66,"&gt;0")</f>
        <v>0</v>
      </c>
      <c r="AH68" s="1145" t="str">
        <f t="shared" si="15"/>
        <v>-</v>
      </c>
      <c r="AI68" s="1262" t="str">
        <f>IF(AG68&gt;0,COUNTIF('INTEGRALE verrouillée'!BO66:BX66,"=2")+COUNTIF('INTEGRALE verrouillée'!BO66:BX66,"=3"),"-")</f>
        <v>-</v>
      </c>
      <c r="AJ68" s="1144" t="str">
        <f>IF(AG68&gt;0,COUNTIF('INTEGRALE verrouillée'!BO66:BX66,"=1"),"-")</f>
        <v>-</v>
      </c>
      <c r="AK68" s="1253" t="str">
        <f>IF(AG68&gt;0,AVERAGE('INTEGRALE verrouillée'!BO66:BX66),"-")</f>
        <v>-</v>
      </c>
      <c r="AL68" s="1223" t="s">
        <v>0</v>
      </c>
      <c r="AM68" s="1154">
        <f>COUNTIF('INTEGRALE verrouillée'!BY66:CK66,"&gt;0")</f>
        <v>0</v>
      </c>
      <c r="AN68" s="1155" t="str">
        <f t="shared" si="16"/>
        <v>-</v>
      </c>
      <c r="AO68" s="1265" t="str">
        <f>IF(AM68&gt;0,COUNTIF('INTEGRALE verrouillée'!BY66:CK66,"=2")+COUNTIF('INTEGRALE verrouillée'!BY66:CK66,"=3"),"-")</f>
        <v>-</v>
      </c>
      <c r="AP68" s="1154" t="str">
        <f>IF(AM68&gt;0,COUNTIF('INTEGRALE verrouillée'!BY66:CK66,"=1"),"-")</f>
        <v>-</v>
      </c>
      <c r="AQ68" s="1254" t="str">
        <f>IF(AM68&gt;0,AVERAGE('INTEGRALE verrouillée'!BY66:CK66),"-")</f>
        <v>-</v>
      </c>
      <c r="AR68" s="1225" t="s">
        <v>0</v>
      </c>
      <c r="AS68" s="1089">
        <f>COUNTIF('INTEGRALE verrouillée'!CL66:CW66,"&gt;0")</f>
        <v>0</v>
      </c>
      <c r="AT68" s="1090" t="str">
        <f t="shared" si="17"/>
        <v>-</v>
      </c>
      <c r="AU68" s="1268" t="str">
        <f>IF(AS68&gt;0,COUNTIF('INTEGRALE verrouillée'!CL66:CW66,"=2")+COUNTIF('INTEGRALE verrouillée'!CL66:CW66,"=3"),"-")</f>
        <v>-</v>
      </c>
      <c r="AV68" s="1089" t="str">
        <f>IF(AS68&gt;0,COUNTIF('INTEGRALE verrouillée'!CL66:CW66,"=1"),"-")</f>
        <v>-</v>
      </c>
      <c r="AW68" s="1255" t="str">
        <f>IF(AS68&gt;0,AVERAGE('INTEGRALE verrouillée'!CL66:CW66),"-")</f>
        <v>-</v>
      </c>
      <c r="AX68" s="1104" t="s">
        <v>0</v>
      </c>
      <c r="AY68" s="1098">
        <f>COUNTIF('INTEGRALE verrouillée'!CX66:DJ66,"&gt;0")</f>
        <v>0</v>
      </c>
      <c r="AZ68" s="1099" t="str">
        <f t="shared" si="18"/>
        <v>-</v>
      </c>
      <c r="BA68" s="1237" t="str">
        <f>IF(AY68&gt;0,COUNTIF('INTEGRALE verrouillée'!CX66:DJ66,"=2")+COUNTIF('INTEGRALE verrouillée'!CX66:DJ66,"=3"),"-")</f>
        <v>-</v>
      </c>
      <c r="BB68" s="1098" t="str">
        <f>IF(AY68&gt;0,COUNTIF('INTEGRALE verrouillée'!CX66:DJ66,"=1"),"-")</f>
        <v>-</v>
      </c>
      <c r="BC68" s="1238" t="str">
        <f>IF(AY68&gt;0,AVERAGE('INTEGRALE verrouillée'!CX66:DJ66),"-")</f>
        <v>-</v>
      </c>
      <c r="BD68" s="1107" t="s">
        <v>0</v>
      </c>
      <c r="BE68" s="1114">
        <f>COUNTIF('INTEGRALE verrouillée'!DK66:DS66,"&gt;0")</f>
        <v>0</v>
      </c>
      <c r="BF68" s="1115" t="str">
        <f t="shared" si="19"/>
        <v>-</v>
      </c>
      <c r="BG68" s="1242" t="str">
        <f>IF(BE68&gt;0,COUNTIF('INTEGRALE verrouillée'!DK66:DS66,"=2")+COUNTIF('INTEGRALE verrouillée'!DK66:DS66,"=3"),"-")</f>
        <v>-</v>
      </c>
      <c r="BH68" s="1114" t="str">
        <f>IF(BE68&gt;0,COUNTIF('INTEGRALE verrouillée'!DK66:DS66,"=1"),"-")</f>
        <v>-</v>
      </c>
      <c r="BI68" s="1250" t="str">
        <f>IF(BE68&gt;0,AVERAGE('INTEGRALE verrouillée'!DK66:DS66),"-")</f>
        <v>-</v>
      </c>
      <c r="BJ68" s="1215" t="s">
        <v>0</v>
      </c>
      <c r="BK68" s="1339"/>
      <c r="BL68" s="1443"/>
    </row>
    <row r="69" spans="1:64" s="1166" customFormat="1" ht="11.1" customHeight="1" x14ac:dyDescent="0.25">
      <c r="A69" s="1333"/>
      <c r="B69" s="177" t="s">
        <v>66</v>
      </c>
      <c r="C69" s="1080">
        <f>'INTEGRALE verrouillée'!C67</f>
        <v>2</v>
      </c>
      <c r="D69" s="938">
        <f>'INTEGRALE verrouillée'!D67</f>
        <v>2.0833333333333332E-2</v>
      </c>
      <c r="E69" s="1089">
        <f>COUNTIF('INTEGRALE verrouillée'!AA67:AC67,"&gt;0")</f>
        <v>0</v>
      </c>
      <c r="F69" s="1090" t="str">
        <f t="shared" si="10"/>
        <v>-</v>
      </c>
      <c r="G69" s="1091" t="str">
        <f>IF(E69&gt;0,AVERAGE('INTEGRALE verrouillée'!AA67:AC67),"-")</f>
        <v>-</v>
      </c>
      <c r="H69" s="1104" t="s">
        <v>0</v>
      </c>
      <c r="I69" s="1098">
        <f>COUNTIF('INTEGRALE verrouillée'!AD67:AK67,"&gt;0")</f>
        <v>0</v>
      </c>
      <c r="J69" s="1099" t="str">
        <f t="shared" si="11"/>
        <v>-</v>
      </c>
      <c r="K69" s="1237" t="str">
        <f>IF(I69&gt;0,COUNTIF('INTEGRALE verrouillée'!AD67:AK67,"=2")+COUNTIF('INTEGRALE verrouillée'!AD67:AK67,"=3"),"-")</f>
        <v>-</v>
      </c>
      <c r="L69" s="1098" t="str">
        <f>IF(I69&gt;0,COUNTIF('INTEGRALE verrouillée'!AD67:AK67,"=1"),"-")</f>
        <v>-</v>
      </c>
      <c r="M69" s="1238" t="str">
        <f>IF(I69&gt;0,AVERAGE('INTEGRALE verrouillée'!AD67:AK67),"-")</f>
        <v>-</v>
      </c>
      <c r="N69" s="1107" t="s">
        <v>0</v>
      </c>
      <c r="O69" s="1114">
        <f>COUNTIF('INTEGRALE verrouillée'!AL67:AS67,"&gt;0")</f>
        <v>0</v>
      </c>
      <c r="P69" s="1115" t="str">
        <f t="shared" si="12"/>
        <v>-</v>
      </c>
      <c r="Q69" s="1242" t="str">
        <f>IF(O69&gt;0,COUNTIF('INTEGRALE verrouillée'!AL67:AS67,"=2")+COUNTIF('INTEGRALE verrouillée'!AL67:AS67,"=3"),"-")</f>
        <v>-</v>
      </c>
      <c r="R69" s="1114" t="str">
        <f>IF(O69&gt;0,COUNTIF('INTEGRALE verrouillée'!AL67:AS67,"=1"),"-")</f>
        <v>-</v>
      </c>
      <c r="S69" s="1250" t="str">
        <f>IF(O69&gt;0,AVERAGE('INTEGRALE verrouillée'!AL67:AS67),"-")</f>
        <v>-</v>
      </c>
      <c r="T69" s="1214" t="s">
        <v>0</v>
      </c>
      <c r="U69" s="1124">
        <f>COUNTIF('INTEGRALE verrouillée'!AT67:BC67,"&gt;0")</f>
        <v>2</v>
      </c>
      <c r="V69" s="1125">
        <f t="shared" si="13"/>
        <v>0.2</v>
      </c>
      <c r="W69" s="1249">
        <f>IF(U69&gt;0,COUNTIF('INTEGRALE verrouillée'!AT67:BC67,"=2")+COUNTIF('INTEGRALE verrouillée'!AT67:BC67,"=3"),"-")</f>
        <v>0</v>
      </c>
      <c r="X69" s="1124">
        <f>IF(U69&gt;0,COUNTIF('INTEGRALE verrouillée'!AT67:BC67,"=1"),"-")</f>
        <v>0</v>
      </c>
      <c r="Y69" s="1251">
        <f>IF(U69&gt;0,AVERAGE('INTEGRALE verrouillée'!AT67:BC67),"-")</f>
        <v>7</v>
      </c>
      <c r="Z69" s="1219" t="s">
        <v>367</v>
      </c>
      <c r="AA69" s="1134">
        <f>COUNTIF('INTEGRALE verrouillée'!BD67:BN67,"&gt;0")</f>
        <v>0</v>
      </c>
      <c r="AB69" s="1135" t="str">
        <f t="shared" si="14"/>
        <v>-</v>
      </c>
      <c r="AC69" s="1259" t="str">
        <f>IF(AA69&gt;0,COUNTIF('INTEGRALE verrouillée'!BD67:BN67,"=2")+COUNTIF('INTEGRALE verrouillée'!BD67:BN67,"=3"),"-")</f>
        <v>-</v>
      </c>
      <c r="AD69" s="1134" t="str">
        <f>IF(AA69&gt;0,COUNTIF('INTEGRALE verrouillée'!BD67:BN67,"=1"),"-")</f>
        <v>-</v>
      </c>
      <c r="AE69" s="1252" t="str">
        <f>IF(AA69&gt;0,AVERAGE('INTEGRALE verrouillée'!BD67:BN67),"-")</f>
        <v>-</v>
      </c>
      <c r="AF69" s="1221" t="s">
        <v>0</v>
      </c>
      <c r="AG69" s="1144">
        <f>COUNTIF('INTEGRALE verrouillée'!BO67:BX67,"&gt;0")</f>
        <v>0</v>
      </c>
      <c r="AH69" s="1145" t="str">
        <f t="shared" si="15"/>
        <v>-</v>
      </c>
      <c r="AI69" s="1262" t="str">
        <f>IF(AG69&gt;0,COUNTIF('INTEGRALE verrouillée'!BO67:BX67,"=2")+COUNTIF('INTEGRALE verrouillée'!BO67:BX67,"=3"),"-")</f>
        <v>-</v>
      </c>
      <c r="AJ69" s="1144" t="str">
        <f>IF(AG69&gt;0,COUNTIF('INTEGRALE verrouillée'!BO67:BX67,"=1"),"-")</f>
        <v>-</v>
      </c>
      <c r="AK69" s="1253" t="str">
        <f>IF(AG69&gt;0,AVERAGE('INTEGRALE verrouillée'!BO67:BX67),"-")</f>
        <v>-</v>
      </c>
      <c r="AL69" s="1223" t="s">
        <v>0</v>
      </c>
      <c r="AM69" s="1154">
        <f>COUNTIF('INTEGRALE verrouillée'!BY67:CK67,"&gt;0")</f>
        <v>0</v>
      </c>
      <c r="AN69" s="1155" t="str">
        <f t="shared" si="16"/>
        <v>-</v>
      </c>
      <c r="AO69" s="1265" t="str">
        <f>IF(AM69&gt;0,COUNTIF('INTEGRALE verrouillée'!BY67:CK67,"=2")+COUNTIF('INTEGRALE verrouillée'!BY67:CK67,"=3"),"-")</f>
        <v>-</v>
      </c>
      <c r="AP69" s="1154" t="str">
        <f>IF(AM69&gt;0,COUNTIF('INTEGRALE verrouillée'!BY67:CK67,"=1"),"-")</f>
        <v>-</v>
      </c>
      <c r="AQ69" s="1254" t="str">
        <f>IF(AM69&gt;0,AVERAGE('INTEGRALE verrouillée'!BY67:CK67),"-")</f>
        <v>-</v>
      </c>
      <c r="AR69" s="1225" t="s">
        <v>0</v>
      </c>
      <c r="AS69" s="1089">
        <f>COUNTIF('INTEGRALE verrouillée'!CL67:CW67,"&gt;0")</f>
        <v>0</v>
      </c>
      <c r="AT69" s="1090" t="str">
        <f t="shared" si="17"/>
        <v>-</v>
      </c>
      <c r="AU69" s="1268" t="str">
        <f>IF(AS69&gt;0,COUNTIF('INTEGRALE verrouillée'!CL67:CW67,"=2")+COUNTIF('INTEGRALE verrouillée'!CL67:CW67,"=3"),"-")</f>
        <v>-</v>
      </c>
      <c r="AV69" s="1089" t="str">
        <f>IF(AS69&gt;0,COUNTIF('INTEGRALE verrouillée'!CL67:CW67,"=1"),"-")</f>
        <v>-</v>
      </c>
      <c r="AW69" s="1255" t="str">
        <f>IF(AS69&gt;0,AVERAGE('INTEGRALE verrouillée'!CL67:CW67),"-")</f>
        <v>-</v>
      </c>
      <c r="AX69" s="1104" t="s">
        <v>0</v>
      </c>
      <c r="AY69" s="1098">
        <f>COUNTIF('INTEGRALE verrouillée'!CX67:DJ67,"&gt;0")</f>
        <v>0</v>
      </c>
      <c r="AZ69" s="1099" t="str">
        <f t="shared" si="18"/>
        <v>-</v>
      </c>
      <c r="BA69" s="1237" t="str">
        <f>IF(AY69&gt;0,COUNTIF('INTEGRALE verrouillée'!CX67:DJ67,"=2")+COUNTIF('INTEGRALE verrouillée'!CX67:DJ67,"=3"),"-")</f>
        <v>-</v>
      </c>
      <c r="BB69" s="1098" t="str">
        <f>IF(AY69&gt;0,COUNTIF('INTEGRALE verrouillée'!CX67:DJ67,"=1"),"-")</f>
        <v>-</v>
      </c>
      <c r="BC69" s="1238" t="str">
        <f>IF(AY69&gt;0,AVERAGE('INTEGRALE verrouillée'!CX67:DJ67),"-")</f>
        <v>-</v>
      </c>
      <c r="BD69" s="1107" t="s">
        <v>0</v>
      </c>
      <c r="BE69" s="1114">
        <f>COUNTIF('INTEGRALE verrouillée'!DK67:DS67,"&gt;0")</f>
        <v>0</v>
      </c>
      <c r="BF69" s="1115" t="str">
        <f t="shared" si="19"/>
        <v>-</v>
      </c>
      <c r="BG69" s="1242" t="str">
        <f>IF(BE69&gt;0,COUNTIF('INTEGRALE verrouillée'!DK67:DS67,"=2")+COUNTIF('INTEGRALE verrouillée'!DK67:DS67,"=3"),"-")</f>
        <v>-</v>
      </c>
      <c r="BH69" s="1114" t="str">
        <f>IF(BE69&gt;0,COUNTIF('INTEGRALE verrouillée'!DK67:DS67,"=1"),"-")</f>
        <v>-</v>
      </c>
      <c r="BI69" s="1250" t="str">
        <f>IF(BE69&gt;0,AVERAGE('INTEGRALE verrouillée'!DK67:DS67),"-")</f>
        <v>-</v>
      </c>
      <c r="BJ69" s="1215" t="s">
        <v>0</v>
      </c>
      <c r="BK69" s="1339"/>
      <c r="BL69" s="1443"/>
    </row>
    <row r="70" spans="1:64" s="1166" customFormat="1" ht="11.1" customHeight="1" x14ac:dyDescent="0.25">
      <c r="A70" s="1333"/>
      <c r="B70" s="177" t="s">
        <v>7</v>
      </c>
      <c r="C70" s="1080">
        <f>'INTEGRALE verrouillée'!C68</f>
        <v>10</v>
      </c>
      <c r="D70" s="938">
        <f>'INTEGRALE verrouillée'!D68</f>
        <v>0.10416666666666667</v>
      </c>
      <c r="E70" s="1089">
        <f>COUNTIF('INTEGRALE verrouillée'!AA68:AC68,"&gt;0")</f>
        <v>0</v>
      </c>
      <c r="F70" s="1090" t="str">
        <f t="shared" si="10"/>
        <v>-</v>
      </c>
      <c r="G70" s="1091" t="str">
        <f>IF(E70&gt;0,AVERAGE('INTEGRALE verrouillée'!AA68:AC68),"-")</f>
        <v>-</v>
      </c>
      <c r="H70" s="1104" t="s">
        <v>0</v>
      </c>
      <c r="I70" s="1098">
        <f>COUNTIF('INTEGRALE verrouillée'!AD68:AK68,"&gt;0")</f>
        <v>7</v>
      </c>
      <c r="J70" s="1099">
        <f t="shared" si="11"/>
        <v>0.875</v>
      </c>
      <c r="K70" s="1237">
        <f>IF(I70&gt;0,COUNTIF('INTEGRALE verrouillée'!AD68:AK68,"=2")+COUNTIF('INTEGRALE verrouillée'!AD68:AK68,"=3"),"-")</f>
        <v>2</v>
      </c>
      <c r="L70" s="1098">
        <f>IF(I70&gt;0,COUNTIF('INTEGRALE verrouillée'!AD68:AK68,"=1"),"-")</f>
        <v>0</v>
      </c>
      <c r="M70" s="1238">
        <f>IF(I70&gt;0,AVERAGE('INTEGRALE verrouillée'!AD68:AK68),"-")</f>
        <v>7.2857142857142856</v>
      </c>
      <c r="N70" s="1107">
        <v>8</v>
      </c>
      <c r="O70" s="1114">
        <f>COUNTIF('INTEGRALE verrouillée'!AL68:AS68,"&gt;0")</f>
        <v>3</v>
      </c>
      <c r="P70" s="1115">
        <f t="shared" si="12"/>
        <v>0.375</v>
      </c>
      <c r="Q70" s="1242">
        <f>IF(O70&gt;0,COUNTIF('INTEGRALE verrouillée'!AL68:AS68,"=2")+COUNTIF('INTEGRALE verrouillée'!AL68:AS68,"=3"),"-")</f>
        <v>0</v>
      </c>
      <c r="R70" s="1114">
        <f>IF(O70&gt;0,COUNTIF('INTEGRALE verrouillée'!AL68:AS68,"=1"),"-")</f>
        <v>0</v>
      </c>
      <c r="S70" s="1250">
        <f>IF(O70&gt;0,AVERAGE('INTEGRALE verrouillée'!AL68:AS68),"-")</f>
        <v>8</v>
      </c>
      <c r="T70" s="1214">
        <v>16</v>
      </c>
      <c r="U70" s="1124">
        <f>COUNTIF('INTEGRALE verrouillée'!AT68:BC68,"&gt;0")</f>
        <v>0</v>
      </c>
      <c r="V70" s="1125" t="str">
        <f t="shared" si="13"/>
        <v>-</v>
      </c>
      <c r="W70" s="1249" t="str">
        <f>IF(U70&gt;0,COUNTIF('INTEGRALE verrouillée'!AT68:BC68,"=2")+COUNTIF('INTEGRALE verrouillée'!AT68:BC68,"=3"),"-")</f>
        <v>-</v>
      </c>
      <c r="X70" s="1124" t="str">
        <f>IF(U70&gt;0,COUNTIF('INTEGRALE verrouillée'!AT68:BC68,"=1"),"-")</f>
        <v>-</v>
      </c>
      <c r="Y70" s="1251" t="str">
        <f>IF(U70&gt;0,AVERAGE('INTEGRALE verrouillée'!AT68:BC68),"-")</f>
        <v>-</v>
      </c>
      <c r="Z70" s="1220" t="s">
        <v>0</v>
      </c>
      <c r="AA70" s="1134">
        <f>COUNTIF('INTEGRALE verrouillée'!BD68:BN68,"&gt;0")</f>
        <v>0</v>
      </c>
      <c r="AB70" s="1135" t="str">
        <f t="shared" si="14"/>
        <v>-</v>
      </c>
      <c r="AC70" s="1259" t="str">
        <f>IF(AA70&gt;0,COUNTIF('INTEGRALE verrouillée'!BD68:BN68,"=2")+COUNTIF('INTEGRALE verrouillée'!BD68:BN68,"=3"),"-")</f>
        <v>-</v>
      </c>
      <c r="AD70" s="1134" t="str">
        <f>IF(AA70&gt;0,COUNTIF('INTEGRALE verrouillée'!BD68:BN68,"=1"),"-")</f>
        <v>-</v>
      </c>
      <c r="AE70" s="1252" t="str">
        <f>IF(AA70&gt;0,AVERAGE('INTEGRALE verrouillée'!BD68:BN68),"-")</f>
        <v>-</v>
      </c>
      <c r="AF70" s="1221" t="s">
        <v>0</v>
      </c>
      <c r="AG70" s="1144">
        <f>COUNTIF('INTEGRALE verrouillée'!BO68:BX68,"&gt;0")</f>
        <v>0</v>
      </c>
      <c r="AH70" s="1145" t="str">
        <f t="shared" si="15"/>
        <v>-</v>
      </c>
      <c r="AI70" s="1262" t="str">
        <f>IF(AG70&gt;0,COUNTIF('INTEGRALE verrouillée'!BO68:BX68,"=2")+COUNTIF('INTEGRALE verrouillée'!BO68:BX68,"=3"),"-")</f>
        <v>-</v>
      </c>
      <c r="AJ70" s="1144" t="str">
        <f>IF(AG70&gt;0,COUNTIF('INTEGRALE verrouillée'!BO68:BX68,"=1"),"-")</f>
        <v>-</v>
      </c>
      <c r="AK70" s="1253" t="str">
        <f>IF(AG70&gt;0,AVERAGE('INTEGRALE verrouillée'!BO68:BX68),"-")</f>
        <v>-</v>
      </c>
      <c r="AL70" s="1223" t="s">
        <v>0</v>
      </c>
      <c r="AM70" s="1154">
        <f>COUNTIF('INTEGRALE verrouillée'!BY68:CK68,"&gt;0")</f>
        <v>0</v>
      </c>
      <c r="AN70" s="1155" t="str">
        <f t="shared" si="16"/>
        <v>-</v>
      </c>
      <c r="AO70" s="1265" t="str">
        <f>IF(AM70&gt;0,COUNTIF('INTEGRALE verrouillée'!BY68:CK68,"=2")+COUNTIF('INTEGRALE verrouillée'!BY68:CK68,"=3"),"-")</f>
        <v>-</v>
      </c>
      <c r="AP70" s="1154" t="str">
        <f>IF(AM70&gt;0,COUNTIF('INTEGRALE verrouillée'!BY68:CK68,"=1"),"-")</f>
        <v>-</v>
      </c>
      <c r="AQ70" s="1254" t="str">
        <f>IF(AM70&gt;0,AVERAGE('INTEGRALE verrouillée'!BY68:CK68),"-")</f>
        <v>-</v>
      </c>
      <c r="AR70" s="1225" t="s">
        <v>0</v>
      </c>
      <c r="AS70" s="1089">
        <f>COUNTIF('INTEGRALE verrouillée'!CL68:CW68,"&gt;0")</f>
        <v>0</v>
      </c>
      <c r="AT70" s="1090" t="str">
        <f t="shared" si="17"/>
        <v>-</v>
      </c>
      <c r="AU70" s="1268" t="str">
        <f>IF(AS70&gt;0,COUNTIF('INTEGRALE verrouillée'!CL68:CW68,"=2")+COUNTIF('INTEGRALE verrouillée'!CL68:CW68,"=3"),"-")</f>
        <v>-</v>
      </c>
      <c r="AV70" s="1089" t="str">
        <f>IF(AS70&gt;0,COUNTIF('INTEGRALE verrouillée'!CL68:CW68,"=1"),"-")</f>
        <v>-</v>
      </c>
      <c r="AW70" s="1255" t="str">
        <f>IF(AS70&gt;0,AVERAGE('INTEGRALE verrouillée'!CL68:CW68),"-")</f>
        <v>-</v>
      </c>
      <c r="AX70" s="1104" t="s">
        <v>0</v>
      </c>
      <c r="AY70" s="1098">
        <f>COUNTIF('INTEGRALE verrouillée'!CX68:DJ68,"&gt;0")</f>
        <v>0</v>
      </c>
      <c r="AZ70" s="1099" t="str">
        <f t="shared" si="18"/>
        <v>-</v>
      </c>
      <c r="BA70" s="1237" t="str">
        <f>IF(AY70&gt;0,COUNTIF('INTEGRALE verrouillée'!CX68:DJ68,"=2")+COUNTIF('INTEGRALE verrouillée'!CX68:DJ68,"=3"),"-")</f>
        <v>-</v>
      </c>
      <c r="BB70" s="1098" t="str">
        <f>IF(AY70&gt;0,COUNTIF('INTEGRALE verrouillée'!CX68:DJ68,"=1"),"-")</f>
        <v>-</v>
      </c>
      <c r="BC70" s="1238" t="str">
        <f>IF(AY70&gt;0,AVERAGE('INTEGRALE verrouillée'!CX68:DJ68),"-")</f>
        <v>-</v>
      </c>
      <c r="BD70" s="1107" t="s">
        <v>0</v>
      </c>
      <c r="BE70" s="1114">
        <f>COUNTIF('INTEGRALE verrouillée'!DK68:DS68,"&gt;0")</f>
        <v>0</v>
      </c>
      <c r="BF70" s="1115" t="str">
        <f t="shared" si="19"/>
        <v>-</v>
      </c>
      <c r="BG70" s="1242" t="str">
        <f>IF(BE70&gt;0,COUNTIF('INTEGRALE verrouillée'!DK68:DS68,"=2")+COUNTIF('INTEGRALE verrouillée'!DK68:DS68,"=3"),"-")</f>
        <v>-</v>
      </c>
      <c r="BH70" s="1114" t="str">
        <f>IF(BE70&gt;0,COUNTIF('INTEGRALE verrouillée'!DK68:DS68,"=1"),"-")</f>
        <v>-</v>
      </c>
      <c r="BI70" s="1250" t="str">
        <f>IF(BE70&gt;0,AVERAGE('INTEGRALE verrouillée'!DK68:DS68),"-")</f>
        <v>-</v>
      </c>
      <c r="BJ70" s="1215" t="s">
        <v>0</v>
      </c>
      <c r="BK70" s="1339"/>
      <c r="BL70" s="1443"/>
    </row>
    <row r="71" spans="1:64" s="1166" customFormat="1" ht="11.1" customHeight="1" x14ac:dyDescent="0.25">
      <c r="A71" s="1333"/>
      <c r="B71" s="177" t="s">
        <v>41</v>
      </c>
      <c r="C71" s="1080">
        <f>'INTEGRALE verrouillée'!C69</f>
        <v>6</v>
      </c>
      <c r="D71" s="938">
        <f>'INTEGRALE verrouillée'!D69</f>
        <v>6.25E-2</v>
      </c>
      <c r="E71" s="1089">
        <f>COUNTIF('INTEGRALE verrouillée'!AA69:AC69,"&gt;0")</f>
        <v>0</v>
      </c>
      <c r="F71" s="1090" t="str">
        <f t="shared" si="10"/>
        <v>-</v>
      </c>
      <c r="G71" s="1091" t="str">
        <f>IF(E71&gt;0,AVERAGE('INTEGRALE verrouillée'!AA69:AC69),"-")</f>
        <v>-</v>
      </c>
      <c r="H71" s="1104" t="s">
        <v>0</v>
      </c>
      <c r="I71" s="1098">
        <f>COUNTIF('INTEGRALE verrouillée'!AD69:AK69,"&gt;0")</f>
        <v>0</v>
      </c>
      <c r="J71" s="1099" t="str">
        <f t="shared" si="11"/>
        <v>-</v>
      </c>
      <c r="K71" s="1237" t="str">
        <f>IF(I71&gt;0,COUNTIF('INTEGRALE verrouillée'!AD69:AK69,"=2")+COUNTIF('INTEGRALE verrouillée'!AD69:AK69,"=3"),"-")</f>
        <v>-</v>
      </c>
      <c r="L71" s="1098" t="str">
        <f>IF(I71&gt;0,COUNTIF('INTEGRALE verrouillée'!AD69:AK69,"=1"),"-")</f>
        <v>-</v>
      </c>
      <c r="M71" s="1238" t="str">
        <f>IF(I71&gt;0,AVERAGE('INTEGRALE verrouillée'!AD69:AK69),"-")</f>
        <v>-</v>
      </c>
      <c r="N71" s="1107" t="s">
        <v>0</v>
      </c>
      <c r="O71" s="1114">
        <f>COUNTIF('INTEGRALE verrouillée'!AL69:AS69,"&gt;0")</f>
        <v>1</v>
      </c>
      <c r="P71" s="1115">
        <f t="shared" si="12"/>
        <v>0.125</v>
      </c>
      <c r="Q71" s="1242">
        <f>IF(O71&gt;0,COUNTIF('INTEGRALE verrouillée'!AL69:AS69,"=2")+COUNTIF('INTEGRALE verrouillée'!AL69:AS69,"=3"),"-")</f>
        <v>0</v>
      </c>
      <c r="R71" s="1114">
        <f>IF(O71&gt;0,COUNTIF('INTEGRALE verrouillée'!AL69:AS69,"=1"),"-")</f>
        <v>0</v>
      </c>
      <c r="S71" s="1250">
        <f>IF(O71&gt;0,AVERAGE('INTEGRALE verrouillée'!AL69:AS69),"-")</f>
        <v>7</v>
      </c>
      <c r="T71" s="1218" t="s">
        <v>367</v>
      </c>
      <c r="U71" s="1124">
        <f>COUNTIF('INTEGRALE verrouillée'!AT69:BC69,"&gt;0")</f>
        <v>0</v>
      </c>
      <c r="V71" s="1125" t="str">
        <f t="shared" si="13"/>
        <v>-</v>
      </c>
      <c r="W71" s="1249" t="str">
        <f>IF(U71&gt;0,COUNTIF('INTEGRALE verrouillée'!AT69:BC69,"=2")+COUNTIF('INTEGRALE verrouillée'!AT69:BC69,"=3"),"-")</f>
        <v>-</v>
      </c>
      <c r="X71" s="1124" t="str">
        <f>IF(U71&gt;0,COUNTIF('INTEGRALE verrouillée'!AT69:BC69,"=1"),"-")</f>
        <v>-</v>
      </c>
      <c r="Y71" s="1251" t="str">
        <f>IF(U71&gt;0,AVERAGE('INTEGRALE verrouillée'!AT69:BC69),"-")</f>
        <v>-</v>
      </c>
      <c r="Z71" s="1220" t="s">
        <v>0</v>
      </c>
      <c r="AA71" s="1134">
        <f>COUNTIF('INTEGRALE verrouillée'!BD69:BN69,"&gt;0")</f>
        <v>3</v>
      </c>
      <c r="AB71" s="1135">
        <f t="shared" si="14"/>
        <v>0.27272727272727271</v>
      </c>
      <c r="AC71" s="1259">
        <f>IF(AA71&gt;0,COUNTIF('INTEGRALE verrouillée'!BD69:BN69,"=2")+COUNTIF('INTEGRALE verrouillée'!BD69:BN69,"=3"),"-")</f>
        <v>1</v>
      </c>
      <c r="AD71" s="1134">
        <f>IF(AA71&gt;0,COUNTIF('INTEGRALE verrouillée'!BD69:BN69,"=1"),"-")</f>
        <v>0</v>
      </c>
      <c r="AE71" s="1252">
        <f>IF(AA71&gt;0,AVERAGE('INTEGRALE verrouillée'!BD69:BN69),"-")</f>
        <v>5</v>
      </c>
      <c r="AF71" s="1221">
        <v>9</v>
      </c>
      <c r="AG71" s="1144">
        <f>COUNTIF('INTEGRALE verrouillée'!BO69:BX69,"&gt;0")</f>
        <v>2</v>
      </c>
      <c r="AH71" s="1145">
        <f t="shared" si="15"/>
        <v>0.2</v>
      </c>
      <c r="AI71" s="1262">
        <f>IF(AG71&gt;0,COUNTIF('INTEGRALE verrouillée'!BO69:BX69,"=2")+COUNTIF('INTEGRALE verrouillée'!BO69:BX69,"=3"),"-")</f>
        <v>0</v>
      </c>
      <c r="AJ71" s="1144">
        <f>IF(AG71&gt;0,COUNTIF('INTEGRALE verrouillée'!BO69:BX69,"=1"),"-")</f>
        <v>0</v>
      </c>
      <c r="AK71" s="1253">
        <f>IF(AG71&gt;0,AVERAGE('INTEGRALE verrouillée'!BO69:BX69),"-")</f>
        <v>8</v>
      </c>
      <c r="AL71" s="1224" t="s">
        <v>367</v>
      </c>
      <c r="AM71" s="1154">
        <f>COUNTIF('INTEGRALE verrouillée'!BY69:CK69,"&gt;0")</f>
        <v>0</v>
      </c>
      <c r="AN71" s="1155" t="str">
        <f t="shared" si="16"/>
        <v>-</v>
      </c>
      <c r="AO71" s="1265" t="str">
        <f>IF(AM71&gt;0,COUNTIF('INTEGRALE verrouillée'!BY69:CK69,"=2")+COUNTIF('INTEGRALE verrouillée'!BY69:CK69,"=3"),"-")</f>
        <v>-</v>
      </c>
      <c r="AP71" s="1154" t="str">
        <f>IF(AM71&gt;0,COUNTIF('INTEGRALE verrouillée'!BY69:CK69,"=1"),"-")</f>
        <v>-</v>
      </c>
      <c r="AQ71" s="1254" t="str">
        <f>IF(AM71&gt;0,AVERAGE('INTEGRALE verrouillée'!BY69:CK69),"-")</f>
        <v>-</v>
      </c>
      <c r="AR71" s="1225" t="s">
        <v>0</v>
      </c>
      <c r="AS71" s="1089">
        <f>COUNTIF('INTEGRALE verrouillée'!CL69:CW69,"&gt;0")</f>
        <v>0</v>
      </c>
      <c r="AT71" s="1090" t="str">
        <f t="shared" si="17"/>
        <v>-</v>
      </c>
      <c r="AU71" s="1268" t="str">
        <f>IF(AS71&gt;0,COUNTIF('INTEGRALE verrouillée'!CL69:CW69,"=2")+COUNTIF('INTEGRALE verrouillée'!CL69:CW69,"=3"),"-")</f>
        <v>-</v>
      </c>
      <c r="AV71" s="1089" t="str">
        <f>IF(AS71&gt;0,COUNTIF('INTEGRALE verrouillée'!CL69:CW69,"=1"),"-")</f>
        <v>-</v>
      </c>
      <c r="AW71" s="1255" t="str">
        <f>IF(AS71&gt;0,AVERAGE('INTEGRALE verrouillée'!CL69:CW69),"-")</f>
        <v>-</v>
      </c>
      <c r="AX71" s="1104" t="s">
        <v>0</v>
      </c>
      <c r="AY71" s="1098">
        <f>COUNTIF('INTEGRALE verrouillée'!CX69:DJ69,"&gt;0")</f>
        <v>0</v>
      </c>
      <c r="AZ71" s="1099" t="str">
        <f t="shared" si="18"/>
        <v>-</v>
      </c>
      <c r="BA71" s="1237" t="str">
        <f>IF(AY71&gt;0,COUNTIF('INTEGRALE verrouillée'!CX69:DJ69,"=2")+COUNTIF('INTEGRALE verrouillée'!CX69:DJ69,"=3"),"-")</f>
        <v>-</v>
      </c>
      <c r="BB71" s="1098" t="str">
        <f>IF(AY71&gt;0,COUNTIF('INTEGRALE verrouillée'!CX69:DJ69,"=1"),"-")</f>
        <v>-</v>
      </c>
      <c r="BC71" s="1238" t="str">
        <f>IF(AY71&gt;0,AVERAGE('INTEGRALE verrouillée'!CX69:DJ69),"-")</f>
        <v>-</v>
      </c>
      <c r="BD71" s="1107" t="s">
        <v>0</v>
      </c>
      <c r="BE71" s="1114">
        <f>COUNTIF('INTEGRALE verrouillée'!DK69:DS69,"&gt;0")</f>
        <v>0</v>
      </c>
      <c r="BF71" s="1115" t="str">
        <f t="shared" si="19"/>
        <v>-</v>
      </c>
      <c r="BG71" s="1242" t="str">
        <f>IF(BE71&gt;0,COUNTIF('INTEGRALE verrouillée'!DK69:DS69,"=2")+COUNTIF('INTEGRALE verrouillée'!DK69:DS69,"=3"),"-")</f>
        <v>-</v>
      </c>
      <c r="BH71" s="1114" t="str">
        <f>IF(BE71&gt;0,COUNTIF('INTEGRALE verrouillée'!DK69:DS69,"=1"),"-")</f>
        <v>-</v>
      </c>
      <c r="BI71" s="1250" t="str">
        <f>IF(BE71&gt;0,AVERAGE('INTEGRALE verrouillée'!DK69:DS69),"-")</f>
        <v>-</v>
      </c>
      <c r="BJ71" s="1215" t="s">
        <v>0</v>
      </c>
      <c r="BK71" s="1339"/>
      <c r="BL71" s="1443" t="s">
        <v>113</v>
      </c>
    </row>
    <row r="72" spans="1:64" s="1166" customFormat="1" ht="11.1" customHeight="1" x14ac:dyDescent="0.25">
      <c r="A72" s="1333"/>
      <c r="B72" s="182" t="s">
        <v>161</v>
      </c>
      <c r="C72" s="1080">
        <f>'INTEGRALE verrouillée'!C70</f>
        <v>3</v>
      </c>
      <c r="D72" s="938">
        <f>'INTEGRALE verrouillée'!D70</f>
        <v>3.125E-2</v>
      </c>
      <c r="E72" s="1089">
        <f>COUNTIF('INTEGRALE verrouillée'!AA70:AC70,"&gt;0")</f>
        <v>0</v>
      </c>
      <c r="F72" s="1090" t="str">
        <f t="shared" si="10"/>
        <v>-</v>
      </c>
      <c r="G72" s="1091" t="str">
        <f>IF(E72&gt;0,AVERAGE('INTEGRALE verrouillée'!AA70:AC70),"-")</f>
        <v>-</v>
      </c>
      <c r="H72" s="1104" t="s">
        <v>0</v>
      </c>
      <c r="I72" s="1098">
        <f>COUNTIF('INTEGRALE verrouillée'!AD70:AK70,"&gt;0")</f>
        <v>0</v>
      </c>
      <c r="J72" s="1099" t="str">
        <f t="shared" si="11"/>
        <v>-</v>
      </c>
      <c r="K72" s="1237" t="str">
        <f>IF(I72&gt;0,COUNTIF('INTEGRALE verrouillée'!AD70:AK70,"=2")+COUNTIF('INTEGRALE verrouillée'!AD70:AK70,"=3"),"-")</f>
        <v>-</v>
      </c>
      <c r="L72" s="1098" t="str">
        <f>IF(I72&gt;0,COUNTIF('INTEGRALE verrouillée'!AD70:AK70,"=1"),"-")</f>
        <v>-</v>
      </c>
      <c r="M72" s="1238" t="str">
        <f>IF(I72&gt;0,AVERAGE('INTEGRALE verrouillée'!AD70:AK70),"-")</f>
        <v>-</v>
      </c>
      <c r="N72" s="1107" t="s">
        <v>0</v>
      </c>
      <c r="O72" s="1114">
        <f>COUNTIF('INTEGRALE verrouillée'!AL70:AS70,"&gt;0")</f>
        <v>0</v>
      </c>
      <c r="P72" s="1115" t="str">
        <f t="shared" si="12"/>
        <v>-</v>
      </c>
      <c r="Q72" s="1242" t="str">
        <f>IF(O72&gt;0,COUNTIF('INTEGRALE verrouillée'!AL70:AS70,"=2")+COUNTIF('INTEGRALE verrouillée'!AL70:AS70,"=3"),"-")</f>
        <v>-</v>
      </c>
      <c r="R72" s="1114" t="str">
        <f>IF(O72&gt;0,COUNTIF('INTEGRALE verrouillée'!AL70:AS70,"=1"),"-")</f>
        <v>-</v>
      </c>
      <c r="S72" s="1250" t="str">
        <f>IF(O72&gt;0,AVERAGE('INTEGRALE verrouillée'!AL70:AS70),"-")</f>
        <v>-</v>
      </c>
      <c r="T72" s="1214" t="s">
        <v>0</v>
      </c>
      <c r="U72" s="1124">
        <f>COUNTIF('INTEGRALE verrouillée'!AT70:BC70,"&gt;0")</f>
        <v>1</v>
      </c>
      <c r="V72" s="1125">
        <f t="shared" si="13"/>
        <v>0.1</v>
      </c>
      <c r="W72" s="1249">
        <f>IF(U72&gt;0,COUNTIF('INTEGRALE verrouillée'!AT70:BC70,"=2")+COUNTIF('INTEGRALE verrouillée'!AT70:BC70,"=3"),"-")</f>
        <v>0</v>
      </c>
      <c r="X72" s="1124">
        <f>IF(U72&gt;0,COUNTIF('INTEGRALE verrouillée'!AT70:BC70,"=1"),"-")</f>
        <v>1</v>
      </c>
      <c r="Y72" s="1251">
        <f>IF(U72&gt;0,AVERAGE('INTEGRALE verrouillée'!AT70:BC70),"-")</f>
        <v>1</v>
      </c>
      <c r="Z72" s="1219" t="s">
        <v>367</v>
      </c>
      <c r="AA72" s="1134">
        <f>COUNTIF('INTEGRALE verrouillée'!BD70:BN70,"&gt;0")</f>
        <v>1</v>
      </c>
      <c r="AB72" s="1135">
        <f t="shared" si="14"/>
        <v>9.0909090909090912E-2</v>
      </c>
      <c r="AC72" s="1259">
        <f>IF(AA72&gt;0,COUNTIF('INTEGRALE verrouillée'!BD70:BN70,"=2")+COUNTIF('INTEGRALE verrouillée'!BD70:BN70,"=3"),"-")</f>
        <v>0</v>
      </c>
      <c r="AD72" s="1134">
        <f>IF(AA72&gt;0,COUNTIF('INTEGRALE verrouillée'!BD70:BN70,"=1"),"-")</f>
        <v>0</v>
      </c>
      <c r="AE72" s="1252">
        <f>IF(AA72&gt;0,AVERAGE('INTEGRALE verrouillée'!BD70:BN70),"-")</f>
        <v>7</v>
      </c>
      <c r="AF72" s="1222" t="s">
        <v>367</v>
      </c>
      <c r="AG72" s="1144">
        <f>COUNTIF('INTEGRALE verrouillée'!BO70:BX70,"&gt;0")</f>
        <v>1</v>
      </c>
      <c r="AH72" s="1145">
        <f t="shared" si="15"/>
        <v>0.1</v>
      </c>
      <c r="AI72" s="1262">
        <f>IF(AG72&gt;0,COUNTIF('INTEGRALE verrouillée'!BO70:BX70,"=2")+COUNTIF('INTEGRALE verrouillée'!BO70:BX70,"=3"),"-")</f>
        <v>0</v>
      </c>
      <c r="AJ72" s="1144">
        <f>IF(AG72&gt;0,COUNTIF('INTEGRALE verrouillée'!BO70:BX70,"=1"),"-")</f>
        <v>0</v>
      </c>
      <c r="AK72" s="1253">
        <f>IF(AG72&gt;0,AVERAGE('INTEGRALE verrouillée'!BO70:BX70),"-")</f>
        <v>14</v>
      </c>
      <c r="AL72" s="1224" t="s">
        <v>367</v>
      </c>
      <c r="AM72" s="1154">
        <f>COUNTIF('INTEGRALE verrouillée'!BY70:CK70,"&gt;0")</f>
        <v>0</v>
      </c>
      <c r="AN72" s="1155" t="str">
        <f t="shared" si="16"/>
        <v>-</v>
      </c>
      <c r="AO72" s="1265" t="str">
        <f>IF(AM72&gt;0,COUNTIF('INTEGRALE verrouillée'!BY70:CK70,"=2")+COUNTIF('INTEGRALE verrouillée'!BY70:CK70,"=3"),"-")</f>
        <v>-</v>
      </c>
      <c r="AP72" s="1154" t="str">
        <f>IF(AM72&gt;0,COUNTIF('INTEGRALE verrouillée'!BY70:CK70,"=1"),"-")</f>
        <v>-</v>
      </c>
      <c r="AQ72" s="1254" t="str">
        <f>IF(AM72&gt;0,AVERAGE('INTEGRALE verrouillée'!BY70:CK70),"-")</f>
        <v>-</v>
      </c>
      <c r="AR72" s="1225" t="s">
        <v>0</v>
      </c>
      <c r="AS72" s="1089">
        <f>COUNTIF('INTEGRALE verrouillée'!CL70:CW70,"&gt;0")</f>
        <v>0</v>
      </c>
      <c r="AT72" s="1090" t="str">
        <f t="shared" si="17"/>
        <v>-</v>
      </c>
      <c r="AU72" s="1268" t="str">
        <f>IF(AS72&gt;0,COUNTIF('INTEGRALE verrouillée'!CL70:CW70,"=2")+COUNTIF('INTEGRALE verrouillée'!CL70:CW70,"=3"),"-")</f>
        <v>-</v>
      </c>
      <c r="AV72" s="1089" t="str">
        <f>IF(AS72&gt;0,COUNTIF('INTEGRALE verrouillée'!CL70:CW70,"=1"),"-")</f>
        <v>-</v>
      </c>
      <c r="AW72" s="1255" t="str">
        <f>IF(AS72&gt;0,AVERAGE('INTEGRALE verrouillée'!CL70:CW70),"-")</f>
        <v>-</v>
      </c>
      <c r="AX72" s="1104" t="s">
        <v>0</v>
      </c>
      <c r="AY72" s="1098">
        <f>COUNTIF('INTEGRALE verrouillée'!CX70:DJ70,"&gt;0")</f>
        <v>0</v>
      </c>
      <c r="AZ72" s="1099" t="str">
        <f t="shared" si="18"/>
        <v>-</v>
      </c>
      <c r="BA72" s="1237" t="str">
        <f>IF(AY72&gt;0,COUNTIF('INTEGRALE verrouillée'!CX70:DJ70,"=2")+COUNTIF('INTEGRALE verrouillée'!CX70:DJ70,"=3"),"-")</f>
        <v>-</v>
      </c>
      <c r="BB72" s="1098" t="str">
        <f>IF(AY72&gt;0,COUNTIF('INTEGRALE verrouillée'!CX70:DJ70,"=1"),"-")</f>
        <v>-</v>
      </c>
      <c r="BC72" s="1238" t="str">
        <f>IF(AY72&gt;0,AVERAGE('INTEGRALE verrouillée'!CX70:DJ70),"-")</f>
        <v>-</v>
      </c>
      <c r="BD72" s="1107" t="s">
        <v>0</v>
      </c>
      <c r="BE72" s="1114">
        <f>COUNTIF('INTEGRALE verrouillée'!DK70:DS70,"&gt;0")</f>
        <v>0</v>
      </c>
      <c r="BF72" s="1115" t="str">
        <f t="shared" si="19"/>
        <v>-</v>
      </c>
      <c r="BG72" s="1242" t="str">
        <f>IF(BE72&gt;0,COUNTIF('INTEGRALE verrouillée'!DK70:DS70,"=2")+COUNTIF('INTEGRALE verrouillée'!DK70:DS70,"=3"),"-")</f>
        <v>-</v>
      </c>
      <c r="BH72" s="1114" t="str">
        <f>IF(BE72&gt;0,COUNTIF('INTEGRALE verrouillée'!DK70:DS70,"=1"),"-")</f>
        <v>-</v>
      </c>
      <c r="BI72" s="1250" t="str">
        <f>IF(BE72&gt;0,AVERAGE('INTEGRALE verrouillée'!DK70:DS70),"-")</f>
        <v>-</v>
      </c>
      <c r="BJ72" s="1215" t="s">
        <v>0</v>
      </c>
      <c r="BK72" s="1339"/>
      <c r="BL72" s="1443" t="s">
        <v>129</v>
      </c>
    </row>
    <row r="73" spans="1:64" s="1166" customFormat="1" ht="11.1" customHeight="1" x14ac:dyDescent="0.25">
      <c r="A73" s="1333"/>
      <c r="B73" s="177" t="s">
        <v>227</v>
      </c>
      <c r="C73" s="1080">
        <f>'INTEGRALE verrouillée'!C71</f>
        <v>19</v>
      </c>
      <c r="D73" s="938">
        <f>'INTEGRALE verrouillée'!D71</f>
        <v>0.19791666666666666</v>
      </c>
      <c r="E73" s="1089">
        <f>COUNTIF('INTEGRALE verrouillée'!AA71:AC71,"&gt;0")</f>
        <v>0</v>
      </c>
      <c r="F73" s="1090" t="str">
        <f t="shared" ref="F73:F102" si="20">IF(E73&gt;0,E73/$E$3,"-")</f>
        <v>-</v>
      </c>
      <c r="G73" s="1091" t="str">
        <f>IF(E73&gt;0,AVERAGE('INTEGRALE verrouillée'!AA71:AC71),"-")</f>
        <v>-</v>
      </c>
      <c r="H73" s="1104" t="s">
        <v>0</v>
      </c>
      <c r="I73" s="1098">
        <f>COUNTIF('INTEGRALE verrouillée'!AD71:AK71,"&gt;0")</f>
        <v>0</v>
      </c>
      <c r="J73" s="1099" t="str">
        <f t="shared" ref="J73:J102" si="21">IF(I73&gt;0,I73/$I$3,"-")</f>
        <v>-</v>
      </c>
      <c r="K73" s="1237" t="str">
        <f>IF(I73&gt;0,COUNTIF('INTEGRALE verrouillée'!AD71:AK71,"=2")+COUNTIF('INTEGRALE verrouillée'!AD71:AK71,"=3"),"-")</f>
        <v>-</v>
      </c>
      <c r="L73" s="1098" t="str">
        <f>IF(I73&gt;0,COUNTIF('INTEGRALE verrouillée'!AD71:AK71,"=1"),"-")</f>
        <v>-</v>
      </c>
      <c r="M73" s="1238" t="str">
        <f>IF(I73&gt;0,AVERAGE('INTEGRALE verrouillée'!AD71:AK71),"-")</f>
        <v>-</v>
      </c>
      <c r="N73" s="1107" t="s">
        <v>0</v>
      </c>
      <c r="O73" s="1114">
        <f>COUNTIF('INTEGRALE verrouillée'!AL71:AS71,"&gt;0")</f>
        <v>0</v>
      </c>
      <c r="P73" s="1115" t="str">
        <f t="shared" ref="P73:P102" si="22">IF(O73&gt;0,O73/$O$3,"-")</f>
        <v>-</v>
      </c>
      <c r="Q73" s="1242" t="str">
        <f>IF(O73&gt;0,COUNTIF('INTEGRALE verrouillée'!AL71:AS71,"=2")+COUNTIF('INTEGRALE verrouillée'!AL71:AS71,"=3"),"-")</f>
        <v>-</v>
      </c>
      <c r="R73" s="1114" t="str">
        <f>IF(O73&gt;0,COUNTIF('INTEGRALE verrouillée'!AL71:AS71,"=1"),"-")</f>
        <v>-</v>
      </c>
      <c r="S73" s="1250" t="str">
        <f>IF(O73&gt;0,AVERAGE('INTEGRALE verrouillée'!AL71:AS71),"-")</f>
        <v>-</v>
      </c>
      <c r="T73" s="1214" t="s">
        <v>0</v>
      </c>
      <c r="U73" s="1124">
        <f>COUNTIF('INTEGRALE verrouillée'!AT71:BC71,"&gt;0")</f>
        <v>0</v>
      </c>
      <c r="V73" s="1125" t="str">
        <f t="shared" ref="V73:V102" si="23">IF(U73&gt;0,U73/$U$3,"-")</f>
        <v>-</v>
      </c>
      <c r="W73" s="1249" t="str">
        <f>IF(U73&gt;0,COUNTIF('INTEGRALE verrouillée'!AT71:BC71,"=2")+COUNTIF('INTEGRALE verrouillée'!AT71:BC71,"=3"),"-")</f>
        <v>-</v>
      </c>
      <c r="X73" s="1124" t="str">
        <f>IF(U73&gt;0,COUNTIF('INTEGRALE verrouillée'!AT71:BC71,"=1"),"-")</f>
        <v>-</v>
      </c>
      <c r="Y73" s="1251" t="str">
        <f>IF(U73&gt;0,AVERAGE('INTEGRALE verrouillée'!AT71:BC71),"-")</f>
        <v>-</v>
      </c>
      <c r="Z73" s="1220" t="s">
        <v>0</v>
      </c>
      <c r="AA73" s="1134">
        <f>COUNTIF('INTEGRALE verrouillée'!BD71:BN71,"&gt;0")</f>
        <v>0</v>
      </c>
      <c r="AB73" s="1135" t="str">
        <f t="shared" ref="AB73:AB102" si="24">IF(AA73&gt;0,AA73/$AA$3,"-")</f>
        <v>-</v>
      </c>
      <c r="AC73" s="1259" t="str">
        <f>IF(AA73&gt;0,COUNTIF('INTEGRALE verrouillée'!BD71:BN71,"=2")+COUNTIF('INTEGRALE verrouillée'!BD71:BN71,"=3"),"-")</f>
        <v>-</v>
      </c>
      <c r="AD73" s="1134" t="str">
        <f>IF(AA73&gt;0,COUNTIF('INTEGRALE verrouillée'!BD71:BN71,"=1"),"-")</f>
        <v>-</v>
      </c>
      <c r="AE73" s="1252" t="str">
        <f>IF(AA73&gt;0,AVERAGE('INTEGRALE verrouillée'!BD71:BN71),"-")</f>
        <v>-</v>
      </c>
      <c r="AF73" s="1221" t="s">
        <v>0</v>
      </c>
      <c r="AG73" s="1144">
        <f>COUNTIF('INTEGRALE verrouillée'!BO71:BX71,"&gt;0")</f>
        <v>0</v>
      </c>
      <c r="AH73" s="1145" t="str">
        <f t="shared" ref="AH73:AH102" si="25">IF(AG73&gt;0,AG73/$AG$3,"-")</f>
        <v>-</v>
      </c>
      <c r="AI73" s="1262" t="str">
        <f>IF(AG73&gt;0,COUNTIF('INTEGRALE verrouillée'!BO71:BX71,"=2")+COUNTIF('INTEGRALE verrouillée'!BO71:BX71,"=3"),"-")</f>
        <v>-</v>
      </c>
      <c r="AJ73" s="1144" t="str">
        <f>IF(AG73&gt;0,COUNTIF('INTEGRALE verrouillée'!BO71:BX71,"=1"),"-")</f>
        <v>-</v>
      </c>
      <c r="AK73" s="1253" t="str">
        <f>IF(AG73&gt;0,AVERAGE('INTEGRALE verrouillée'!BO71:BX71),"-")</f>
        <v>-</v>
      </c>
      <c r="AL73" s="1223" t="s">
        <v>0</v>
      </c>
      <c r="AM73" s="1154">
        <f>COUNTIF('INTEGRALE verrouillée'!BY71:CK71,"&gt;0")</f>
        <v>0</v>
      </c>
      <c r="AN73" s="1155" t="str">
        <f t="shared" ref="AN73:AN102" si="26">IF(AM73&gt;0,AM73/$AM$3,"-")</f>
        <v>-</v>
      </c>
      <c r="AO73" s="1265" t="str">
        <f>IF(AM73&gt;0,COUNTIF('INTEGRALE verrouillée'!BY71:CK71,"=2")+COUNTIF('INTEGRALE verrouillée'!BY71:CK71,"=3"),"-")</f>
        <v>-</v>
      </c>
      <c r="AP73" s="1154" t="str">
        <f>IF(AM73&gt;0,COUNTIF('INTEGRALE verrouillée'!BY71:CK71,"=1"),"-")</f>
        <v>-</v>
      </c>
      <c r="AQ73" s="1254" t="str">
        <f>IF(AM73&gt;0,AVERAGE('INTEGRALE verrouillée'!BY71:CK71),"-")</f>
        <v>-</v>
      </c>
      <c r="AR73" s="1225" t="s">
        <v>0</v>
      </c>
      <c r="AS73" s="1089">
        <f>COUNTIF('INTEGRALE verrouillée'!CL71:CW71,"&gt;0")</f>
        <v>5</v>
      </c>
      <c r="AT73" s="1090">
        <f t="shared" ref="AT73:AT102" si="27">IF(AS73&gt;0,AS73/$AS$3,"-")</f>
        <v>0.41666666666666669</v>
      </c>
      <c r="AU73" s="1268">
        <f>IF(AS73&gt;0,COUNTIF('INTEGRALE verrouillée'!CL71:CW71,"=2")+COUNTIF('INTEGRALE verrouillée'!CL71:CW71,"=3"),"-")</f>
        <v>0</v>
      </c>
      <c r="AV73" s="1089">
        <f>IF(AS73&gt;0,COUNTIF('INTEGRALE verrouillée'!CL71:CW71,"=1"),"-")</f>
        <v>0</v>
      </c>
      <c r="AW73" s="1255">
        <f>IF(AS73&gt;0,AVERAGE('INTEGRALE verrouillée'!CL71:CW71),"-")</f>
        <v>8.8000000000000007</v>
      </c>
      <c r="AX73" s="1104">
        <v>15</v>
      </c>
      <c r="AY73" s="1098">
        <f>COUNTIF('INTEGRALE verrouillée'!CX71:DJ71,"&gt;0")</f>
        <v>9</v>
      </c>
      <c r="AZ73" s="1099">
        <f t="shared" ref="AZ73:AZ102" si="28">IF(AY73&gt;0,AY73/$AY$3,"-")</f>
        <v>0.69230769230769229</v>
      </c>
      <c r="BA73" s="1237">
        <f>IF(AY73&gt;0,COUNTIF('INTEGRALE verrouillée'!CX71:DJ71,"=2")+COUNTIF('INTEGRALE verrouillée'!CX71:DJ71,"=3"),"-")</f>
        <v>1</v>
      </c>
      <c r="BB73" s="1098">
        <f>IF(AY73&gt;0,COUNTIF('INTEGRALE verrouillée'!CX71:DJ71,"=1"),"-")</f>
        <v>0</v>
      </c>
      <c r="BC73" s="1238">
        <f>IF(AY73&gt;0,AVERAGE('INTEGRALE verrouillée'!CX71:DJ71),"-")</f>
        <v>8.2222222222222214</v>
      </c>
      <c r="BD73" s="1107">
        <v>11</v>
      </c>
      <c r="BE73" s="1114">
        <f>COUNTIF('INTEGRALE verrouillée'!DK71:DS71,"&gt;0")</f>
        <v>5</v>
      </c>
      <c r="BF73" s="1115">
        <f t="shared" ref="BF73:BF102" si="29">IF(BE73&gt;0,BE73/$BE$3,"-")</f>
        <v>0.625</v>
      </c>
      <c r="BG73" s="1242">
        <f>IF(BE73&gt;0,COUNTIF('INTEGRALE verrouillée'!DK71:DS71,"=2")+COUNTIF('INTEGRALE verrouillée'!DK71:DS71,"=3"),"-")</f>
        <v>1</v>
      </c>
      <c r="BH73" s="1114">
        <f>IF(BE73&gt;0,COUNTIF('INTEGRALE verrouillée'!DK71:DS71,"=1"),"-")</f>
        <v>0</v>
      </c>
      <c r="BI73" s="1250">
        <f>IF(BE73&gt;0,AVERAGE('INTEGRALE verrouillée'!DK71:DS71),"-")</f>
        <v>8</v>
      </c>
      <c r="BJ73" s="1215" t="s">
        <v>0</v>
      </c>
      <c r="BK73" s="1339"/>
      <c r="BL73" s="1443" t="s">
        <v>226</v>
      </c>
    </row>
    <row r="74" spans="1:64" s="1166" customFormat="1" ht="11.1" customHeight="1" x14ac:dyDescent="0.25">
      <c r="A74" s="1333"/>
      <c r="B74" s="180" t="s">
        <v>249</v>
      </c>
      <c r="C74" s="1080">
        <f>'INTEGRALE verrouillée'!C72</f>
        <v>14</v>
      </c>
      <c r="D74" s="938">
        <f>'INTEGRALE verrouillée'!D72</f>
        <v>0.14583333333333334</v>
      </c>
      <c r="E74" s="1089">
        <f>COUNTIF('INTEGRALE verrouillée'!AA72:AC72,"&gt;0")</f>
        <v>0</v>
      </c>
      <c r="F74" s="1090" t="str">
        <f t="shared" si="20"/>
        <v>-</v>
      </c>
      <c r="G74" s="1091" t="str">
        <f>IF(E74&gt;0,AVERAGE('INTEGRALE verrouillée'!AA72:AC72),"-")</f>
        <v>-</v>
      </c>
      <c r="H74" s="1104" t="s">
        <v>0</v>
      </c>
      <c r="I74" s="1098">
        <f>COUNTIF('INTEGRALE verrouillée'!AD72:AK72,"&gt;0")</f>
        <v>0</v>
      </c>
      <c r="J74" s="1099" t="str">
        <f t="shared" si="21"/>
        <v>-</v>
      </c>
      <c r="K74" s="1237" t="str">
        <f>IF(I74&gt;0,COUNTIF('INTEGRALE verrouillée'!AD72:AK72,"=2")+COUNTIF('INTEGRALE verrouillée'!AD72:AK72,"=3"),"-")</f>
        <v>-</v>
      </c>
      <c r="L74" s="1098" t="str">
        <f>IF(I74&gt;0,COUNTIF('INTEGRALE verrouillée'!AD72:AK72,"=1"),"-")</f>
        <v>-</v>
      </c>
      <c r="M74" s="1238" t="str">
        <f>IF(I74&gt;0,AVERAGE('INTEGRALE verrouillée'!AD72:AK72),"-")</f>
        <v>-</v>
      </c>
      <c r="N74" s="1107" t="s">
        <v>0</v>
      </c>
      <c r="O74" s="1114">
        <f>COUNTIF('INTEGRALE verrouillée'!AL72:AS72,"&gt;0")</f>
        <v>0</v>
      </c>
      <c r="P74" s="1115" t="str">
        <f t="shared" si="22"/>
        <v>-</v>
      </c>
      <c r="Q74" s="1242" t="str">
        <f>IF(O74&gt;0,COUNTIF('INTEGRALE verrouillée'!AL72:AS72,"=2")+COUNTIF('INTEGRALE verrouillée'!AL72:AS72,"=3"),"-")</f>
        <v>-</v>
      </c>
      <c r="R74" s="1114" t="str">
        <f>IF(O74&gt;0,COUNTIF('INTEGRALE verrouillée'!AL72:AS72,"=1"),"-")</f>
        <v>-</v>
      </c>
      <c r="S74" s="1250" t="str">
        <f>IF(O74&gt;0,AVERAGE('INTEGRALE verrouillée'!AL72:AS72),"-")</f>
        <v>-</v>
      </c>
      <c r="T74" s="1214" t="s">
        <v>0</v>
      </c>
      <c r="U74" s="1124">
        <f>COUNTIF('INTEGRALE verrouillée'!AT72:BC72,"&gt;0")</f>
        <v>0</v>
      </c>
      <c r="V74" s="1125" t="str">
        <f t="shared" si="23"/>
        <v>-</v>
      </c>
      <c r="W74" s="1249" t="str">
        <f>IF(U74&gt;0,COUNTIF('INTEGRALE verrouillée'!AT72:BC72,"=2")+COUNTIF('INTEGRALE verrouillée'!AT72:BC72,"=3"),"-")</f>
        <v>-</v>
      </c>
      <c r="X74" s="1124" t="str">
        <f>IF(U74&gt;0,COUNTIF('INTEGRALE verrouillée'!AT72:BC72,"=1"),"-")</f>
        <v>-</v>
      </c>
      <c r="Y74" s="1251" t="str">
        <f>IF(U74&gt;0,AVERAGE('INTEGRALE verrouillée'!AT72:BC72),"-")</f>
        <v>-</v>
      </c>
      <c r="Z74" s="1220" t="s">
        <v>0</v>
      </c>
      <c r="AA74" s="1134">
        <f>COUNTIF('INTEGRALE verrouillée'!BD72:BN72,"&gt;0")</f>
        <v>0</v>
      </c>
      <c r="AB74" s="1135" t="str">
        <f t="shared" si="24"/>
        <v>-</v>
      </c>
      <c r="AC74" s="1259" t="str">
        <f>IF(AA74&gt;0,COUNTIF('INTEGRALE verrouillée'!BD72:BN72,"=2")+COUNTIF('INTEGRALE verrouillée'!BD72:BN72,"=3"),"-")</f>
        <v>-</v>
      </c>
      <c r="AD74" s="1134" t="str">
        <f>IF(AA74&gt;0,COUNTIF('INTEGRALE verrouillée'!BD72:BN72,"=1"),"-")</f>
        <v>-</v>
      </c>
      <c r="AE74" s="1252" t="str">
        <f>IF(AA74&gt;0,AVERAGE('INTEGRALE verrouillée'!BD72:BN72),"-")</f>
        <v>-</v>
      </c>
      <c r="AF74" s="1221" t="s">
        <v>0</v>
      </c>
      <c r="AG74" s="1144">
        <f>COUNTIF('INTEGRALE verrouillée'!BO72:BX72,"&gt;0")</f>
        <v>0</v>
      </c>
      <c r="AH74" s="1145" t="str">
        <f t="shared" si="25"/>
        <v>-</v>
      </c>
      <c r="AI74" s="1262" t="str">
        <f>IF(AG74&gt;0,COUNTIF('INTEGRALE verrouillée'!BO72:BX72,"=2")+COUNTIF('INTEGRALE verrouillée'!BO72:BX72,"=3"),"-")</f>
        <v>-</v>
      </c>
      <c r="AJ74" s="1144" t="str">
        <f>IF(AG74&gt;0,COUNTIF('INTEGRALE verrouillée'!BO72:BX72,"=1"),"-")</f>
        <v>-</v>
      </c>
      <c r="AK74" s="1253" t="str">
        <f>IF(AG74&gt;0,AVERAGE('INTEGRALE verrouillée'!BO72:BX72),"-")</f>
        <v>-</v>
      </c>
      <c r="AL74" s="1223" t="s">
        <v>0</v>
      </c>
      <c r="AM74" s="1154">
        <f>COUNTIF('INTEGRALE verrouillée'!BY72:CK72,"&gt;0")</f>
        <v>0</v>
      </c>
      <c r="AN74" s="1155" t="str">
        <f t="shared" si="26"/>
        <v>-</v>
      </c>
      <c r="AO74" s="1265" t="str">
        <f>IF(AM74&gt;0,COUNTIF('INTEGRALE verrouillée'!BY72:CK72,"=2")+COUNTIF('INTEGRALE verrouillée'!BY72:CK72,"=3"),"-")</f>
        <v>-</v>
      </c>
      <c r="AP74" s="1154" t="str">
        <f>IF(AM74&gt;0,COUNTIF('INTEGRALE verrouillée'!BY72:CK72,"=1"),"-")</f>
        <v>-</v>
      </c>
      <c r="AQ74" s="1254" t="str">
        <f>IF(AM74&gt;0,AVERAGE('INTEGRALE verrouillée'!BY72:CK72),"-")</f>
        <v>-</v>
      </c>
      <c r="AR74" s="1225" t="s">
        <v>0</v>
      </c>
      <c r="AS74" s="1089">
        <f>COUNTIF('INTEGRALE verrouillée'!CL72:CW72,"&gt;0")</f>
        <v>3</v>
      </c>
      <c r="AT74" s="1090">
        <f t="shared" si="27"/>
        <v>0.25</v>
      </c>
      <c r="AU74" s="1268">
        <f>IF(AS74&gt;0,COUNTIF('INTEGRALE verrouillée'!CL72:CW72,"=2")+COUNTIF('INTEGRALE verrouillée'!CL72:CW72,"=3"),"-")</f>
        <v>0</v>
      </c>
      <c r="AV74" s="1089">
        <f>IF(AS74&gt;0,COUNTIF('INTEGRALE verrouillée'!CL72:CW72,"=1"),"-")</f>
        <v>1</v>
      </c>
      <c r="AW74" s="1255">
        <f>IF(AS74&gt;0,AVERAGE('INTEGRALE verrouillée'!CL72:CW72),"-")</f>
        <v>7.666666666666667</v>
      </c>
      <c r="AX74" s="1104">
        <v>14</v>
      </c>
      <c r="AY74" s="1098">
        <f>COUNTIF('INTEGRALE verrouillée'!CX72:DJ72,"&gt;0")</f>
        <v>9</v>
      </c>
      <c r="AZ74" s="1099">
        <f t="shared" si="28"/>
        <v>0.69230769230769229</v>
      </c>
      <c r="BA74" s="1237">
        <f>IF(AY74&gt;0,COUNTIF('INTEGRALE verrouillée'!CX72:DJ72,"=2")+COUNTIF('INTEGRALE verrouillée'!CX72:DJ72,"=3"),"-")</f>
        <v>1</v>
      </c>
      <c r="BB74" s="1098">
        <f>IF(AY74&gt;0,COUNTIF('INTEGRALE verrouillée'!CX72:DJ72,"=1"),"-")</f>
        <v>0</v>
      </c>
      <c r="BC74" s="1238">
        <f>IF(AY74&gt;0,AVERAGE('INTEGRALE verrouillée'!CX72:DJ72),"-")</f>
        <v>10</v>
      </c>
      <c r="BD74" s="1107">
        <v>14</v>
      </c>
      <c r="BE74" s="1114">
        <f>COUNTIF('INTEGRALE verrouillée'!DK72:DS72,"&gt;0")</f>
        <v>2</v>
      </c>
      <c r="BF74" s="1115">
        <f t="shared" si="29"/>
        <v>0.25</v>
      </c>
      <c r="BG74" s="1242">
        <f>IF(BE74&gt;0,COUNTIF('INTEGRALE verrouillée'!DK72:DS72,"=2")+COUNTIF('INTEGRALE verrouillée'!DK72:DS72,"=3"),"-")</f>
        <v>0</v>
      </c>
      <c r="BH74" s="1114">
        <f>IF(BE74&gt;0,COUNTIF('INTEGRALE verrouillée'!DK72:DS72,"=1"),"-")</f>
        <v>1</v>
      </c>
      <c r="BI74" s="1250">
        <f>IF(BE74&gt;0,AVERAGE('INTEGRALE verrouillée'!DK72:DS72),"-")</f>
        <v>3</v>
      </c>
      <c r="BJ74" s="1215" t="s">
        <v>0</v>
      </c>
      <c r="BK74" s="1339"/>
      <c r="BL74" s="1443" t="s">
        <v>241</v>
      </c>
    </row>
    <row r="75" spans="1:64" s="1166" customFormat="1" ht="11.1" customHeight="1" x14ac:dyDescent="0.25">
      <c r="A75" s="1333"/>
      <c r="B75" s="177" t="s">
        <v>311</v>
      </c>
      <c r="C75" s="1080">
        <f>'INTEGRALE verrouillée'!C73</f>
        <v>1</v>
      </c>
      <c r="D75" s="938">
        <f>'INTEGRALE verrouillée'!D73</f>
        <v>1.0416666666666666E-2</v>
      </c>
      <c r="E75" s="1089">
        <f>COUNTIF('INTEGRALE verrouillée'!AA73:AC73,"&gt;0")</f>
        <v>0</v>
      </c>
      <c r="F75" s="1090" t="str">
        <f t="shared" si="20"/>
        <v>-</v>
      </c>
      <c r="G75" s="1091" t="str">
        <f>IF(E75&gt;0,AVERAGE('INTEGRALE verrouillée'!AA73:AC73),"-")</f>
        <v>-</v>
      </c>
      <c r="H75" s="1104" t="s">
        <v>0</v>
      </c>
      <c r="I75" s="1098">
        <f>COUNTIF('INTEGRALE verrouillée'!AD73:AK73,"&gt;0")</f>
        <v>0</v>
      </c>
      <c r="J75" s="1099" t="str">
        <f t="shared" si="21"/>
        <v>-</v>
      </c>
      <c r="K75" s="1237" t="str">
        <f>IF(I75&gt;0,COUNTIF('INTEGRALE verrouillée'!AD73:AK73,"=2")+COUNTIF('INTEGRALE verrouillée'!AD73:AK73,"=3"),"-")</f>
        <v>-</v>
      </c>
      <c r="L75" s="1098" t="str">
        <f>IF(I75&gt;0,COUNTIF('INTEGRALE verrouillée'!AD73:AK73,"=1"),"-")</f>
        <v>-</v>
      </c>
      <c r="M75" s="1238" t="str">
        <f>IF(I75&gt;0,AVERAGE('INTEGRALE verrouillée'!AD73:AK73),"-")</f>
        <v>-</v>
      </c>
      <c r="N75" s="1107" t="s">
        <v>0</v>
      </c>
      <c r="O75" s="1114">
        <f>COUNTIF('INTEGRALE verrouillée'!AL73:AS73,"&gt;0")</f>
        <v>0</v>
      </c>
      <c r="P75" s="1115" t="str">
        <f t="shared" si="22"/>
        <v>-</v>
      </c>
      <c r="Q75" s="1242" t="str">
        <f>IF(O75&gt;0,COUNTIF('INTEGRALE verrouillée'!AL73:AS73,"=2")+COUNTIF('INTEGRALE verrouillée'!AL73:AS73,"=3"),"-")</f>
        <v>-</v>
      </c>
      <c r="R75" s="1114" t="str">
        <f>IF(O75&gt;0,COUNTIF('INTEGRALE verrouillée'!AL73:AS73,"=1"),"-")</f>
        <v>-</v>
      </c>
      <c r="S75" s="1250" t="str">
        <f>IF(O75&gt;0,AVERAGE('INTEGRALE verrouillée'!AL73:AS73),"-")</f>
        <v>-</v>
      </c>
      <c r="T75" s="1214" t="s">
        <v>0</v>
      </c>
      <c r="U75" s="1124">
        <f>COUNTIF('INTEGRALE verrouillée'!AT73:BC73,"&gt;0")</f>
        <v>0</v>
      </c>
      <c r="V75" s="1125" t="str">
        <f t="shared" si="23"/>
        <v>-</v>
      </c>
      <c r="W75" s="1249" t="str">
        <f>IF(U75&gt;0,COUNTIF('INTEGRALE verrouillée'!AT73:BC73,"=2")+COUNTIF('INTEGRALE verrouillée'!AT73:BC73,"=3"),"-")</f>
        <v>-</v>
      </c>
      <c r="X75" s="1124" t="str">
        <f>IF(U75&gt;0,COUNTIF('INTEGRALE verrouillée'!AT73:BC73,"=1"),"-")</f>
        <v>-</v>
      </c>
      <c r="Y75" s="1251" t="str">
        <f>IF(U75&gt;0,AVERAGE('INTEGRALE verrouillée'!AT73:BC73),"-")</f>
        <v>-</v>
      </c>
      <c r="Z75" s="1220" t="s">
        <v>0</v>
      </c>
      <c r="AA75" s="1134">
        <f>COUNTIF('INTEGRALE verrouillée'!BD73:BN73,"&gt;0")</f>
        <v>0</v>
      </c>
      <c r="AB75" s="1135" t="str">
        <f t="shared" si="24"/>
        <v>-</v>
      </c>
      <c r="AC75" s="1259" t="str">
        <f>IF(AA75&gt;0,COUNTIF('INTEGRALE verrouillée'!BD73:BN73,"=2")+COUNTIF('INTEGRALE verrouillée'!BD73:BN73,"=3"),"-")</f>
        <v>-</v>
      </c>
      <c r="AD75" s="1134" t="str">
        <f>IF(AA75&gt;0,COUNTIF('INTEGRALE verrouillée'!BD73:BN73,"=1"),"-")</f>
        <v>-</v>
      </c>
      <c r="AE75" s="1252" t="str">
        <f>IF(AA75&gt;0,AVERAGE('INTEGRALE verrouillée'!BD73:BN73),"-")</f>
        <v>-</v>
      </c>
      <c r="AF75" s="1221" t="s">
        <v>0</v>
      </c>
      <c r="AG75" s="1144">
        <f>COUNTIF('INTEGRALE verrouillée'!BO73:BX73,"&gt;0")</f>
        <v>0</v>
      </c>
      <c r="AH75" s="1145" t="str">
        <f t="shared" si="25"/>
        <v>-</v>
      </c>
      <c r="AI75" s="1262" t="str">
        <f>IF(AG75&gt;0,COUNTIF('INTEGRALE verrouillée'!BO73:BX73,"=2")+COUNTIF('INTEGRALE verrouillée'!BO73:BX73,"=3"),"-")</f>
        <v>-</v>
      </c>
      <c r="AJ75" s="1144" t="str">
        <f>IF(AG75&gt;0,COUNTIF('INTEGRALE verrouillée'!BO73:BX73,"=1"),"-")</f>
        <v>-</v>
      </c>
      <c r="AK75" s="1253" t="str">
        <f>IF(AG75&gt;0,AVERAGE('INTEGRALE verrouillée'!BO73:BX73),"-")</f>
        <v>-</v>
      </c>
      <c r="AL75" s="1223" t="s">
        <v>0</v>
      </c>
      <c r="AM75" s="1154">
        <f>COUNTIF('INTEGRALE verrouillée'!BY73:CK73,"&gt;0")</f>
        <v>0</v>
      </c>
      <c r="AN75" s="1155" t="str">
        <f t="shared" si="26"/>
        <v>-</v>
      </c>
      <c r="AO75" s="1265" t="str">
        <f>IF(AM75&gt;0,COUNTIF('INTEGRALE verrouillée'!BY73:CK73,"=2")+COUNTIF('INTEGRALE verrouillée'!BY73:CK73,"=3"),"-")</f>
        <v>-</v>
      </c>
      <c r="AP75" s="1154" t="str">
        <f>IF(AM75&gt;0,COUNTIF('INTEGRALE verrouillée'!BY73:CK73,"=1"),"-")</f>
        <v>-</v>
      </c>
      <c r="AQ75" s="1254" t="str">
        <f>IF(AM75&gt;0,AVERAGE('INTEGRALE verrouillée'!BY73:CK73),"-")</f>
        <v>-</v>
      </c>
      <c r="AR75" s="1225" t="s">
        <v>0</v>
      </c>
      <c r="AS75" s="1089">
        <f>COUNTIF('INTEGRALE verrouillée'!CL73:CW73,"&gt;0")</f>
        <v>0</v>
      </c>
      <c r="AT75" s="1090" t="str">
        <f t="shared" si="27"/>
        <v>-</v>
      </c>
      <c r="AU75" s="1268" t="str">
        <f>IF(AS75&gt;0,COUNTIF('INTEGRALE verrouillée'!CL73:CW73,"=2")+COUNTIF('INTEGRALE verrouillée'!CL73:CW73,"=3"),"-")</f>
        <v>-</v>
      </c>
      <c r="AV75" s="1089" t="str">
        <f>IF(AS75&gt;0,COUNTIF('INTEGRALE verrouillée'!CL73:CW73,"=1"),"-")</f>
        <v>-</v>
      </c>
      <c r="AW75" s="1255" t="str">
        <f>IF(AS75&gt;0,AVERAGE('INTEGRALE verrouillée'!CL73:CW73),"-")</f>
        <v>-</v>
      </c>
      <c r="AX75" s="1104" t="s">
        <v>0</v>
      </c>
      <c r="AY75" s="1098">
        <f>COUNTIF('INTEGRALE verrouillée'!CX73:DJ73,"&gt;0")</f>
        <v>1</v>
      </c>
      <c r="AZ75" s="1099">
        <f t="shared" si="28"/>
        <v>7.6923076923076927E-2</v>
      </c>
      <c r="BA75" s="1237">
        <f>IF(AY75&gt;0,COUNTIF('INTEGRALE verrouillée'!CX73:DJ73,"=2")+COUNTIF('INTEGRALE verrouillée'!CX73:DJ73,"=3"),"-")</f>
        <v>0</v>
      </c>
      <c r="BB75" s="1098">
        <f>IF(AY75&gt;0,COUNTIF('INTEGRALE verrouillée'!CX73:DJ73,"=1"),"-")</f>
        <v>0</v>
      </c>
      <c r="BC75" s="1238">
        <f>IF(AY75&gt;0,AVERAGE('INTEGRALE verrouillée'!CX73:DJ73),"-")</f>
        <v>15</v>
      </c>
      <c r="BD75" s="1217" t="s">
        <v>367</v>
      </c>
      <c r="BE75" s="1114">
        <f>COUNTIF('INTEGRALE verrouillée'!DK73:DS73,"&gt;0")</f>
        <v>0</v>
      </c>
      <c r="BF75" s="1115" t="str">
        <f t="shared" si="29"/>
        <v>-</v>
      </c>
      <c r="BG75" s="1242" t="str">
        <f>IF(BE75&gt;0,COUNTIF('INTEGRALE verrouillée'!DK73:DS73,"=2")+COUNTIF('INTEGRALE verrouillée'!DK73:DS73,"=3"),"-")</f>
        <v>-</v>
      </c>
      <c r="BH75" s="1114" t="str">
        <f>IF(BE75&gt;0,COUNTIF('INTEGRALE verrouillée'!DK73:DS73,"=1"),"-")</f>
        <v>-</v>
      </c>
      <c r="BI75" s="1250" t="str">
        <f>IF(BE75&gt;0,AVERAGE('INTEGRALE verrouillée'!DK73:DS73),"-")</f>
        <v>-</v>
      </c>
      <c r="BJ75" s="1215" t="s">
        <v>0</v>
      </c>
      <c r="BK75" s="1339"/>
      <c r="BL75" s="1443" t="s">
        <v>312</v>
      </c>
    </row>
    <row r="76" spans="1:64" s="1166" customFormat="1" ht="11.1" customHeight="1" x14ac:dyDescent="0.25">
      <c r="A76" s="1333"/>
      <c r="B76" s="177" t="s">
        <v>187</v>
      </c>
      <c r="C76" s="1080">
        <f>'INTEGRALE verrouillée'!C74</f>
        <v>1</v>
      </c>
      <c r="D76" s="938">
        <f>'INTEGRALE verrouillée'!D74</f>
        <v>1.0416666666666666E-2</v>
      </c>
      <c r="E76" s="1089">
        <f>COUNTIF('INTEGRALE verrouillée'!AA74:AC74,"&gt;0")</f>
        <v>0</v>
      </c>
      <c r="F76" s="1090" t="str">
        <f t="shared" si="20"/>
        <v>-</v>
      </c>
      <c r="G76" s="1091" t="str">
        <f>IF(E76&gt;0,AVERAGE('INTEGRALE verrouillée'!AA74:AC74),"-")</f>
        <v>-</v>
      </c>
      <c r="H76" s="1104" t="s">
        <v>0</v>
      </c>
      <c r="I76" s="1098">
        <f>COUNTIF('INTEGRALE verrouillée'!AD74:AK74,"&gt;0")</f>
        <v>0</v>
      </c>
      <c r="J76" s="1099" t="str">
        <f t="shared" si="21"/>
        <v>-</v>
      </c>
      <c r="K76" s="1237" t="str">
        <f>IF(I76&gt;0,COUNTIF('INTEGRALE verrouillée'!AD74:AK74,"=2")+COUNTIF('INTEGRALE verrouillée'!AD74:AK74,"=3"),"-")</f>
        <v>-</v>
      </c>
      <c r="L76" s="1098" t="str">
        <f>IF(I76&gt;0,COUNTIF('INTEGRALE verrouillée'!AD74:AK74,"=1"),"-")</f>
        <v>-</v>
      </c>
      <c r="M76" s="1238" t="str">
        <f>IF(I76&gt;0,AVERAGE('INTEGRALE verrouillée'!AD74:AK74),"-")</f>
        <v>-</v>
      </c>
      <c r="N76" s="1107" t="s">
        <v>0</v>
      </c>
      <c r="O76" s="1114">
        <f>COUNTIF('INTEGRALE verrouillée'!AL74:AS74,"&gt;0")</f>
        <v>0</v>
      </c>
      <c r="P76" s="1115" t="str">
        <f t="shared" si="22"/>
        <v>-</v>
      </c>
      <c r="Q76" s="1242" t="str">
        <f>IF(O76&gt;0,COUNTIF('INTEGRALE verrouillée'!AL74:AS74,"=2")+COUNTIF('INTEGRALE verrouillée'!AL74:AS74,"=3"),"-")</f>
        <v>-</v>
      </c>
      <c r="R76" s="1114" t="str">
        <f>IF(O76&gt;0,COUNTIF('INTEGRALE verrouillée'!AL74:AS74,"=1"),"-")</f>
        <v>-</v>
      </c>
      <c r="S76" s="1250" t="str">
        <f>IF(O76&gt;0,AVERAGE('INTEGRALE verrouillée'!AL74:AS74),"-")</f>
        <v>-</v>
      </c>
      <c r="T76" s="1214" t="s">
        <v>0</v>
      </c>
      <c r="U76" s="1124">
        <f>COUNTIF('INTEGRALE verrouillée'!AT74:BC74,"&gt;0")</f>
        <v>0</v>
      </c>
      <c r="V76" s="1125" t="str">
        <f t="shared" si="23"/>
        <v>-</v>
      </c>
      <c r="W76" s="1249" t="str">
        <f>IF(U76&gt;0,COUNTIF('INTEGRALE verrouillée'!AT74:BC74,"=2")+COUNTIF('INTEGRALE verrouillée'!AT74:BC74,"=3"),"-")</f>
        <v>-</v>
      </c>
      <c r="X76" s="1124" t="str">
        <f>IF(U76&gt;0,COUNTIF('INTEGRALE verrouillée'!AT74:BC74,"=1"),"-")</f>
        <v>-</v>
      </c>
      <c r="Y76" s="1251" t="str">
        <f>IF(U76&gt;0,AVERAGE('INTEGRALE verrouillée'!AT74:BC74),"-")</f>
        <v>-</v>
      </c>
      <c r="Z76" s="1220" t="s">
        <v>0</v>
      </c>
      <c r="AA76" s="1134">
        <f>COUNTIF('INTEGRALE verrouillée'!BD74:BN74,"&gt;0")</f>
        <v>0</v>
      </c>
      <c r="AB76" s="1135" t="str">
        <f t="shared" si="24"/>
        <v>-</v>
      </c>
      <c r="AC76" s="1259" t="str">
        <f>IF(AA76&gt;0,COUNTIF('INTEGRALE verrouillée'!BD74:BN74,"=2")+COUNTIF('INTEGRALE verrouillée'!BD74:BN74,"=3"),"-")</f>
        <v>-</v>
      </c>
      <c r="AD76" s="1134" t="str">
        <f>IF(AA76&gt;0,COUNTIF('INTEGRALE verrouillée'!BD74:BN74,"=1"),"-")</f>
        <v>-</v>
      </c>
      <c r="AE76" s="1252" t="str">
        <f>IF(AA76&gt;0,AVERAGE('INTEGRALE verrouillée'!BD74:BN74),"-")</f>
        <v>-</v>
      </c>
      <c r="AF76" s="1221" t="s">
        <v>0</v>
      </c>
      <c r="AG76" s="1144">
        <f>COUNTIF('INTEGRALE verrouillée'!BO74:BX74,"&gt;0")</f>
        <v>0</v>
      </c>
      <c r="AH76" s="1145" t="str">
        <f t="shared" si="25"/>
        <v>-</v>
      </c>
      <c r="AI76" s="1262" t="str">
        <f>IF(AG76&gt;0,COUNTIF('INTEGRALE verrouillée'!BO74:BX74,"=2")+COUNTIF('INTEGRALE verrouillée'!BO74:BX74,"=3"),"-")</f>
        <v>-</v>
      </c>
      <c r="AJ76" s="1144" t="str">
        <f>IF(AG76&gt;0,COUNTIF('INTEGRALE verrouillée'!BO74:BX74,"=1"),"-")</f>
        <v>-</v>
      </c>
      <c r="AK76" s="1253" t="str">
        <f>IF(AG76&gt;0,AVERAGE('INTEGRALE verrouillée'!BO74:BX74),"-")</f>
        <v>-</v>
      </c>
      <c r="AL76" s="1223" t="s">
        <v>0</v>
      </c>
      <c r="AM76" s="1154">
        <f>COUNTIF('INTEGRALE verrouillée'!BY74:CK74,"&gt;0")</f>
        <v>1</v>
      </c>
      <c r="AN76" s="1155">
        <f t="shared" si="26"/>
        <v>7.6923076923076927E-2</v>
      </c>
      <c r="AO76" s="1265">
        <f>IF(AM76&gt;0,COUNTIF('INTEGRALE verrouillée'!BY74:CK74,"=2")+COUNTIF('INTEGRALE verrouillée'!BY74:CK74,"=3"),"-")</f>
        <v>0</v>
      </c>
      <c r="AP76" s="1154">
        <f>IF(AM76&gt;0,COUNTIF('INTEGRALE verrouillée'!BY74:CK74,"=1"),"-")</f>
        <v>0</v>
      </c>
      <c r="AQ76" s="1254">
        <f>IF(AM76&gt;0,AVERAGE('INTEGRALE verrouillée'!BY74:CK74),"-")</f>
        <v>7</v>
      </c>
      <c r="AR76" s="1226" t="s">
        <v>367</v>
      </c>
      <c r="AS76" s="1089">
        <f>COUNTIF('INTEGRALE verrouillée'!CL74:CW74,"&gt;0")</f>
        <v>0</v>
      </c>
      <c r="AT76" s="1090" t="str">
        <f t="shared" si="27"/>
        <v>-</v>
      </c>
      <c r="AU76" s="1268" t="str">
        <f>IF(AS76&gt;0,COUNTIF('INTEGRALE verrouillée'!CL74:CW74,"=2")+COUNTIF('INTEGRALE verrouillée'!CL74:CW74,"=3"),"-")</f>
        <v>-</v>
      </c>
      <c r="AV76" s="1089" t="str">
        <f>IF(AS76&gt;0,COUNTIF('INTEGRALE verrouillée'!CL74:CW74,"=1"),"-")</f>
        <v>-</v>
      </c>
      <c r="AW76" s="1255" t="str">
        <f>IF(AS76&gt;0,AVERAGE('INTEGRALE verrouillée'!CL74:CW74),"-")</f>
        <v>-</v>
      </c>
      <c r="AX76" s="1104" t="s">
        <v>0</v>
      </c>
      <c r="AY76" s="1098">
        <f>COUNTIF('INTEGRALE verrouillée'!CX74:DJ74,"&gt;0")</f>
        <v>0</v>
      </c>
      <c r="AZ76" s="1099" t="str">
        <f t="shared" si="28"/>
        <v>-</v>
      </c>
      <c r="BA76" s="1237" t="str">
        <f>IF(AY76&gt;0,COUNTIF('INTEGRALE verrouillée'!CX74:DJ74,"=2")+COUNTIF('INTEGRALE verrouillée'!CX74:DJ74,"=3"),"-")</f>
        <v>-</v>
      </c>
      <c r="BB76" s="1098" t="str">
        <f>IF(AY76&gt;0,COUNTIF('INTEGRALE verrouillée'!CX74:DJ74,"=1"),"-")</f>
        <v>-</v>
      </c>
      <c r="BC76" s="1238" t="str">
        <f>IF(AY76&gt;0,AVERAGE('INTEGRALE verrouillée'!CX74:DJ74),"-")</f>
        <v>-</v>
      </c>
      <c r="BD76" s="1107" t="s">
        <v>0</v>
      </c>
      <c r="BE76" s="1114">
        <f>COUNTIF('INTEGRALE verrouillée'!DK74:DS74,"&gt;0")</f>
        <v>0</v>
      </c>
      <c r="BF76" s="1115" t="str">
        <f t="shared" si="29"/>
        <v>-</v>
      </c>
      <c r="BG76" s="1242" t="str">
        <f>IF(BE76&gt;0,COUNTIF('INTEGRALE verrouillée'!DK74:DS74,"=2")+COUNTIF('INTEGRALE verrouillée'!DK74:DS74,"=3"),"-")</f>
        <v>-</v>
      </c>
      <c r="BH76" s="1114" t="str">
        <f>IF(BE76&gt;0,COUNTIF('INTEGRALE verrouillée'!DK74:DS74,"=1"),"-")</f>
        <v>-</v>
      </c>
      <c r="BI76" s="1250" t="str">
        <f>IF(BE76&gt;0,AVERAGE('INTEGRALE verrouillée'!DK74:DS74),"-")</f>
        <v>-</v>
      </c>
      <c r="BJ76" s="1215" t="s">
        <v>0</v>
      </c>
      <c r="BK76" s="1339"/>
      <c r="BL76" s="1443" t="s">
        <v>193</v>
      </c>
    </row>
    <row r="77" spans="1:64" s="1166" customFormat="1" ht="11.1" customHeight="1" x14ac:dyDescent="0.25">
      <c r="A77" s="1333"/>
      <c r="B77" s="177" t="s">
        <v>6</v>
      </c>
      <c r="C77" s="1080">
        <f>'INTEGRALE verrouillée'!C75</f>
        <v>5</v>
      </c>
      <c r="D77" s="938">
        <f>'INTEGRALE verrouillée'!D75</f>
        <v>5.2083333333333336E-2</v>
      </c>
      <c r="E77" s="1089">
        <f>COUNTIF('INTEGRALE verrouillée'!AA75:AC75,"&gt;0")</f>
        <v>0</v>
      </c>
      <c r="F77" s="1090" t="str">
        <f t="shared" si="20"/>
        <v>-</v>
      </c>
      <c r="G77" s="1091" t="str">
        <f>IF(E77&gt;0,AVERAGE('INTEGRALE verrouillée'!AA75:AC75),"-")</f>
        <v>-</v>
      </c>
      <c r="H77" s="1104" t="s">
        <v>0</v>
      </c>
      <c r="I77" s="1098">
        <f>COUNTIF('INTEGRALE verrouillée'!AD75:AK75,"&gt;0")</f>
        <v>5</v>
      </c>
      <c r="J77" s="1099">
        <f t="shared" si="21"/>
        <v>0.625</v>
      </c>
      <c r="K77" s="1237">
        <f>IF(I77&gt;0,COUNTIF('INTEGRALE verrouillée'!AD75:AK75,"=2")+COUNTIF('INTEGRALE verrouillée'!AD75:AK75,"=3"),"-")</f>
        <v>0</v>
      </c>
      <c r="L77" s="1098">
        <f>IF(I77&gt;0,COUNTIF('INTEGRALE verrouillée'!AD75:AK75,"=1"),"-")</f>
        <v>0</v>
      </c>
      <c r="M77" s="1238">
        <f>IF(I77&gt;0,AVERAGE('INTEGRALE verrouillée'!AD75:AK75),"-")</f>
        <v>10.6</v>
      </c>
      <c r="N77" s="1107">
        <v>16</v>
      </c>
      <c r="O77" s="1114">
        <f>COUNTIF('INTEGRALE verrouillée'!AL75:AS75,"&gt;0")</f>
        <v>0</v>
      </c>
      <c r="P77" s="1115" t="str">
        <f t="shared" si="22"/>
        <v>-</v>
      </c>
      <c r="Q77" s="1242" t="str">
        <f>IF(O77&gt;0,COUNTIF('INTEGRALE verrouillée'!AL75:AS75,"=2")+COUNTIF('INTEGRALE verrouillée'!AL75:AS75,"=3"),"-")</f>
        <v>-</v>
      </c>
      <c r="R77" s="1114" t="str">
        <f>IF(O77&gt;0,COUNTIF('INTEGRALE verrouillée'!AL75:AS75,"=1"),"-")</f>
        <v>-</v>
      </c>
      <c r="S77" s="1250" t="str">
        <f>IF(O77&gt;0,AVERAGE('INTEGRALE verrouillée'!AL75:AS75),"-")</f>
        <v>-</v>
      </c>
      <c r="T77" s="1214" t="s">
        <v>0</v>
      </c>
      <c r="U77" s="1124">
        <f>COUNTIF('INTEGRALE verrouillée'!AT75:BC75,"&gt;0")</f>
        <v>0</v>
      </c>
      <c r="V77" s="1125" t="str">
        <f t="shared" si="23"/>
        <v>-</v>
      </c>
      <c r="W77" s="1249" t="str">
        <f>IF(U77&gt;0,COUNTIF('INTEGRALE verrouillée'!AT75:BC75,"=2")+COUNTIF('INTEGRALE verrouillée'!AT75:BC75,"=3"),"-")</f>
        <v>-</v>
      </c>
      <c r="X77" s="1124" t="str">
        <f>IF(U77&gt;0,COUNTIF('INTEGRALE verrouillée'!AT75:BC75,"=1"),"-")</f>
        <v>-</v>
      </c>
      <c r="Y77" s="1251" t="str">
        <f>IF(U77&gt;0,AVERAGE('INTEGRALE verrouillée'!AT75:BC75),"-")</f>
        <v>-</v>
      </c>
      <c r="Z77" s="1220" t="s">
        <v>0</v>
      </c>
      <c r="AA77" s="1134">
        <f>COUNTIF('INTEGRALE verrouillée'!BD75:BN75,"&gt;0")</f>
        <v>0</v>
      </c>
      <c r="AB77" s="1135" t="str">
        <f t="shared" si="24"/>
        <v>-</v>
      </c>
      <c r="AC77" s="1259" t="str">
        <f>IF(AA77&gt;0,COUNTIF('INTEGRALE verrouillée'!BD75:BN75,"=2")+COUNTIF('INTEGRALE verrouillée'!BD75:BN75,"=3"),"-")</f>
        <v>-</v>
      </c>
      <c r="AD77" s="1134" t="str">
        <f>IF(AA77&gt;0,COUNTIF('INTEGRALE verrouillée'!BD75:BN75,"=1"),"-")</f>
        <v>-</v>
      </c>
      <c r="AE77" s="1252" t="str">
        <f>IF(AA77&gt;0,AVERAGE('INTEGRALE verrouillée'!BD75:BN75),"-")</f>
        <v>-</v>
      </c>
      <c r="AF77" s="1221" t="s">
        <v>0</v>
      </c>
      <c r="AG77" s="1144">
        <f>COUNTIF('INTEGRALE verrouillée'!BO75:BX75,"&gt;0")</f>
        <v>0</v>
      </c>
      <c r="AH77" s="1145" t="str">
        <f t="shared" si="25"/>
        <v>-</v>
      </c>
      <c r="AI77" s="1262" t="str">
        <f>IF(AG77&gt;0,COUNTIF('INTEGRALE verrouillée'!BO75:BX75,"=2")+COUNTIF('INTEGRALE verrouillée'!BO75:BX75,"=3"),"-")</f>
        <v>-</v>
      </c>
      <c r="AJ77" s="1144" t="str">
        <f>IF(AG77&gt;0,COUNTIF('INTEGRALE verrouillée'!BO75:BX75,"=1"),"-")</f>
        <v>-</v>
      </c>
      <c r="AK77" s="1253" t="str">
        <f>IF(AG77&gt;0,AVERAGE('INTEGRALE verrouillée'!BO75:BX75),"-")</f>
        <v>-</v>
      </c>
      <c r="AL77" s="1223" t="s">
        <v>0</v>
      </c>
      <c r="AM77" s="1154">
        <f>COUNTIF('INTEGRALE verrouillée'!BY75:CK75,"&gt;0")</f>
        <v>0</v>
      </c>
      <c r="AN77" s="1155" t="str">
        <f t="shared" si="26"/>
        <v>-</v>
      </c>
      <c r="AO77" s="1265" t="str">
        <f>IF(AM77&gt;0,COUNTIF('INTEGRALE verrouillée'!BY75:CK75,"=2")+COUNTIF('INTEGRALE verrouillée'!BY75:CK75,"=3"),"-")</f>
        <v>-</v>
      </c>
      <c r="AP77" s="1154" t="str">
        <f>IF(AM77&gt;0,COUNTIF('INTEGRALE verrouillée'!BY75:CK75,"=1"),"-")</f>
        <v>-</v>
      </c>
      <c r="AQ77" s="1254" t="str">
        <f>IF(AM77&gt;0,AVERAGE('INTEGRALE verrouillée'!BY75:CK75),"-")</f>
        <v>-</v>
      </c>
      <c r="AR77" s="1225" t="s">
        <v>0</v>
      </c>
      <c r="AS77" s="1089">
        <f>COUNTIF('INTEGRALE verrouillée'!CL75:CW75,"&gt;0")</f>
        <v>0</v>
      </c>
      <c r="AT77" s="1090" t="str">
        <f t="shared" si="27"/>
        <v>-</v>
      </c>
      <c r="AU77" s="1268" t="str">
        <f>IF(AS77&gt;0,COUNTIF('INTEGRALE verrouillée'!CL75:CW75,"=2")+COUNTIF('INTEGRALE verrouillée'!CL75:CW75,"=3"),"-")</f>
        <v>-</v>
      </c>
      <c r="AV77" s="1089" t="str">
        <f>IF(AS77&gt;0,COUNTIF('INTEGRALE verrouillée'!CL75:CW75,"=1"),"-")</f>
        <v>-</v>
      </c>
      <c r="AW77" s="1255" t="str">
        <f>IF(AS77&gt;0,AVERAGE('INTEGRALE verrouillée'!CL75:CW75),"-")</f>
        <v>-</v>
      </c>
      <c r="AX77" s="1104" t="s">
        <v>0</v>
      </c>
      <c r="AY77" s="1098">
        <f>COUNTIF('INTEGRALE verrouillée'!CX75:DJ75,"&gt;0")</f>
        <v>0</v>
      </c>
      <c r="AZ77" s="1099" t="str">
        <f t="shared" si="28"/>
        <v>-</v>
      </c>
      <c r="BA77" s="1237" t="str">
        <f>IF(AY77&gt;0,COUNTIF('INTEGRALE verrouillée'!CX75:DJ75,"=2")+COUNTIF('INTEGRALE verrouillée'!CX75:DJ75,"=3"),"-")</f>
        <v>-</v>
      </c>
      <c r="BB77" s="1098" t="str">
        <f>IF(AY77&gt;0,COUNTIF('INTEGRALE verrouillée'!CX75:DJ75,"=1"),"-")</f>
        <v>-</v>
      </c>
      <c r="BC77" s="1238" t="str">
        <f>IF(AY77&gt;0,AVERAGE('INTEGRALE verrouillée'!CX75:DJ75),"-")</f>
        <v>-</v>
      </c>
      <c r="BD77" s="1107" t="s">
        <v>0</v>
      </c>
      <c r="BE77" s="1114">
        <f>COUNTIF('INTEGRALE verrouillée'!DK75:DS75,"&gt;0")</f>
        <v>0</v>
      </c>
      <c r="BF77" s="1115" t="str">
        <f t="shared" si="29"/>
        <v>-</v>
      </c>
      <c r="BG77" s="1242" t="str">
        <f>IF(BE77&gt;0,COUNTIF('INTEGRALE verrouillée'!DK75:DS75,"=2")+COUNTIF('INTEGRALE verrouillée'!DK75:DS75,"=3"),"-")</f>
        <v>-</v>
      </c>
      <c r="BH77" s="1114" t="str">
        <f>IF(BE77&gt;0,COUNTIF('INTEGRALE verrouillée'!DK75:DS75,"=1"),"-")</f>
        <v>-</v>
      </c>
      <c r="BI77" s="1250" t="str">
        <f>IF(BE77&gt;0,AVERAGE('INTEGRALE verrouillée'!DK75:DS75),"-")</f>
        <v>-</v>
      </c>
      <c r="BJ77" s="1215" t="s">
        <v>0</v>
      </c>
      <c r="BK77" s="1339"/>
      <c r="BL77" s="1443"/>
    </row>
    <row r="78" spans="1:64" s="1166" customFormat="1" ht="11.1" customHeight="1" x14ac:dyDescent="0.25">
      <c r="A78" s="1333"/>
      <c r="B78" s="180" t="s">
        <v>251</v>
      </c>
      <c r="C78" s="1080">
        <f>'INTEGRALE verrouillée'!C76</f>
        <v>24</v>
      </c>
      <c r="D78" s="938">
        <f>'INTEGRALE verrouillée'!D76</f>
        <v>0.25</v>
      </c>
      <c r="E78" s="1089">
        <f>COUNTIF('INTEGRALE verrouillée'!AA76:AC76,"&gt;0")</f>
        <v>0</v>
      </c>
      <c r="F78" s="1090" t="str">
        <f t="shared" si="20"/>
        <v>-</v>
      </c>
      <c r="G78" s="1091" t="str">
        <f>IF(E78&gt;0,AVERAGE('INTEGRALE verrouillée'!AA76:AC76),"-")</f>
        <v>-</v>
      </c>
      <c r="H78" s="1104" t="s">
        <v>0</v>
      </c>
      <c r="I78" s="1098">
        <f>COUNTIF('INTEGRALE verrouillée'!AD76:AK76,"&gt;0")</f>
        <v>0</v>
      </c>
      <c r="J78" s="1099" t="str">
        <f t="shared" si="21"/>
        <v>-</v>
      </c>
      <c r="K78" s="1237" t="str">
        <f>IF(I78&gt;0,COUNTIF('INTEGRALE verrouillée'!AD76:AK76,"=2")+COUNTIF('INTEGRALE verrouillée'!AD76:AK76,"=3"),"-")</f>
        <v>-</v>
      </c>
      <c r="L78" s="1098" t="str">
        <f>IF(I78&gt;0,COUNTIF('INTEGRALE verrouillée'!AD76:AK76,"=1"),"-")</f>
        <v>-</v>
      </c>
      <c r="M78" s="1238" t="str">
        <f>IF(I78&gt;0,AVERAGE('INTEGRALE verrouillée'!AD76:AK76),"-")</f>
        <v>-</v>
      </c>
      <c r="N78" s="1107" t="s">
        <v>0</v>
      </c>
      <c r="O78" s="1114">
        <f>COUNTIF('INTEGRALE verrouillée'!AL76:AS76,"&gt;0")</f>
        <v>0</v>
      </c>
      <c r="P78" s="1115" t="str">
        <f t="shared" si="22"/>
        <v>-</v>
      </c>
      <c r="Q78" s="1242" t="str">
        <f>IF(O78&gt;0,COUNTIF('INTEGRALE verrouillée'!AL76:AS76,"=2")+COUNTIF('INTEGRALE verrouillée'!AL76:AS76,"=3"),"-")</f>
        <v>-</v>
      </c>
      <c r="R78" s="1114" t="str">
        <f>IF(O78&gt;0,COUNTIF('INTEGRALE verrouillée'!AL76:AS76,"=1"),"-")</f>
        <v>-</v>
      </c>
      <c r="S78" s="1250" t="str">
        <f>IF(O78&gt;0,AVERAGE('INTEGRALE verrouillée'!AL76:AS76),"-")</f>
        <v>-</v>
      </c>
      <c r="T78" s="1214" t="s">
        <v>0</v>
      </c>
      <c r="U78" s="1124">
        <f>COUNTIF('INTEGRALE verrouillée'!AT76:BC76,"&gt;0")</f>
        <v>0</v>
      </c>
      <c r="V78" s="1125" t="str">
        <f t="shared" si="23"/>
        <v>-</v>
      </c>
      <c r="W78" s="1249" t="str">
        <f>IF(U78&gt;0,COUNTIF('INTEGRALE verrouillée'!AT76:BC76,"=2")+COUNTIF('INTEGRALE verrouillée'!AT76:BC76,"=3"),"-")</f>
        <v>-</v>
      </c>
      <c r="X78" s="1124" t="str">
        <f>IF(U78&gt;0,COUNTIF('INTEGRALE verrouillée'!AT76:BC76,"=1"),"-")</f>
        <v>-</v>
      </c>
      <c r="Y78" s="1251" t="str">
        <f>IF(U78&gt;0,AVERAGE('INTEGRALE verrouillée'!AT76:BC76),"-")</f>
        <v>-</v>
      </c>
      <c r="Z78" s="1220" t="s">
        <v>0</v>
      </c>
      <c r="AA78" s="1134">
        <f>COUNTIF('INTEGRALE verrouillée'!BD76:BN76,"&gt;0")</f>
        <v>0</v>
      </c>
      <c r="AB78" s="1135" t="str">
        <f t="shared" si="24"/>
        <v>-</v>
      </c>
      <c r="AC78" s="1259" t="str">
        <f>IF(AA78&gt;0,COUNTIF('INTEGRALE verrouillée'!BD76:BN76,"=2")+COUNTIF('INTEGRALE verrouillée'!BD76:BN76,"=3"),"-")</f>
        <v>-</v>
      </c>
      <c r="AD78" s="1134" t="str">
        <f>IF(AA78&gt;0,COUNTIF('INTEGRALE verrouillée'!BD76:BN76,"=1"),"-")</f>
        <v>-</v>
      </c>
      <c r="AE78" s="1252" t="str">
        <f>IF(AA78&gt;0,AVERAGE('INTEGRALE verrouillée'!BD76:BN76),"-")</f>
        <v>-</v>
      </c>
      <c r="AF78" s="1221" t="s">
        <v>0</v>
      </c>
      <c r="AG78" s="1144">
        <f>COUNTIF('INTEGRALE verrouillée'!BO76:BX76,"&gt;0")</f>
        <v>0</v>
      </c>
      <c r="AH78" s="1145" t="str">
        <f t="shared" si="25"/>
        <v>-</v>
      </c>
      <c r="AI78" s="1262" t="str">
        <f>IF(AG78&gt;0,COUNTIF('INTEGRALE verrouillée'!BO76:BX76,"=2")+COUNTIF('INTEGRALE verrouillée'!BO76:BX76,"=3"),"-")</f>
        <v>-</v>
      </c>
      <c r="AJ78" s="1144" t="str">
        <f>IF(AG78&gt;0,COUNTIF('INTEGRALE verrouillée'!BO76:BX76,"=1"),"-")</f>
        <v>-</v>
      </c>
      <c r="AK78" s="1253" t="str">
        <f>IF(AG78&gt;0,AVERAGE('INTEGRALE verrouillée'!BO76:BX76),"-")</f>
        <v>-</v>
      </c>
      <c r="AL78" s="1223" t="s">
        <v>0</v>
      </c>
      <c r="AM78" s="1154">
        <f>COUNTIF('INTEGRALE verrouillée'!BY76:CK76,"&gt;0")</f>
        <v>6</v>
      </c>
      <c r="AN78" s="1155">
        <f t="shared" si="26"/>
        <v>0.46153846153846156</v>
      </c>
      <c r="AO78" s="1265">
        <f>IF(AM78&gt;0,COUNTIF('INTEGRALE verrouillée'!BY76:CK76,"=2")+COUNTIF('INTEGRALE verrouillée'!BY76:CK76,"=3"),"-")</f>
        <v>1</v>
      </c>
      <c r="AP78" s="1154">
        <f>IF(AM78&gt;0,COUNTIF('INTEGRALE verrouillée'!BY76:CK76,"=1"),"-")</f>
        <v>0</v>
      </c>
      <c r="AQ78" s="1254">
        <f>IF(AM78&gt;0,AVERAGE('INTEGRALE verrouillée'!BY76:CK76),"-")</f>
        <v>6.833333333333333</v>
      </c>
      <c r="AR78" s="1225">
        <v>16</v>
      </c>
      <c r="AS78" s="1089">
        <f>COUNTIF('INTEGRALE verrouillée'!CL76:CW76,"&gt;0")</f>
        <v>9</v>
      </c>
      <c r="AT78" s="1090">
        <f t="shared" si="27"/>
        <v>0.75</v>
      </c>
      <c r="AU78" s="1268">
        <f>IF(AS78&gt;0,COUNTIF('INTEGRALE verrouillée'!CL76:CW76,"=2")+COUNTIF('INTEGRALE verrouillée'!CL76:CW76,"=3"),"-")</f>
        <v>0</v>
      </c>
      <c r="AV78" s="1089">
        <f>IF(AS78&gt;0,COUNTIF('INTEGRALE verrouillée'!CL76:CW76,"=1"),"-")</f>
        <v>1</v>
      </c>
      <c r="AW78" s="1255">
        <f>IF(AS78&gt;0,AVERAGE('INTEGRALE verrouillée'!CL76:CW76),"-")</f>
        <v>10.111111111111111</v>
      </c>
      <c r="AX78" s="1104">
        <v>13</v>
      </c>
      <c r="AY78" s="1098">
        <f>COUNTIF('INTEGRALE verrouillée'!CX76:DJ76,"&gt;0")</f>
        <v>6</v>
      </c>
      <c r="AZ78" s="1099">
        <f t="shared" si="28"/>
        <v>0.46153846153846156</v>
      </c>
      <c r="BA78" s="1237">
        <f>IF(AY78&gt;0,COUNTIF('INTEGRALE verrouillée'!CX76:DJ76,"=2")+COUNTIF('INTEGRALE verrouillée'!CX76:DJ76,"=3"),"-")</f>
        <v>1</v>
      </c>
      <c r="BB78" s="1098">
        <f>IF(AY78&gt;0,COUNTIF('INTEGRALE verrouillée'!CX76:DJ76,"=1"),"-")</f>
        <v>0</v>
      </c>
      <c r="BC78" s="1238">
        <f>IF(AY78&gt;0,AVERAGE('INTEGRALE verrouillée'!CX76:DJ76),"-")</f>
        <v>8.6666666666666661</v>
      </c>
      <c r="BD78" s="1107">
        <v>16</v>
      </c>
      <c r="BE78" s="1114">
        <f>COUNTIF('INTEGRALE verrouillée'!DK76:DS76,"&gt;0")</f>
        <v>3</v>
      </c>
      <c r="BF78" s="1115">
        <f t="shared" si="29"/>
        <v>0.375</v>
      </c>
      <c r="BG78" s="1242">
        <f>IF(BE78&gt;0,COUNTIF('INTEGRALE verrouillée'!DK76:DS76,"=2")+COUNTIF('INTEGRALE verrouillée'!DK76:DS76,"=3"),"-")</f>
        <v>2</v>
      </c>
      <c r="BH78" s="1114">
        <f>IF(BE78&gt;0,COUNTIF('INTEGRALE verrouillée'!DK76:DS76,"=1"),"-")</f>
        <v>0</v>
      </c>
      <c r="BI78" s="1250">
        <f>IF(BE78&gt;0,AVERAGE('INTEGRALE verrouillée'!DK76:DS76),"-")</f>
        <v>4.333333333333333</v>
      </c>
      <c r="BJ78" s="1215" t="s">
        <v>0</v>
      </c>
      <c r="BK78" s="1339"/>
      <c r="BL78" s="1443" t="s">
        <v>143</v>
      </c>
    </row>
    <row r="79" spans="1:64" s="1166" customFormat="1" ht="11.1" customHeight="1" x14ac:dyDescent="0.25">
      <c r="A79" s="1333"/>
      <c r="B79" s="177" t="s">
        <v>285</v>
      </c>
      <c r="C79" s="1080">
        <f>'INTEGRALE verrouillée'!C77</f>
        <v>1</v>
      </c>
      <c r="D79" s="938">
        <f>'INTEGRALE verrouillée'!D77</f>
        <v>1.0416666666666666E-2</v>
      </c>
      <c r="E79" s="1089">
        <f>COUNTIF('INTEGRALE verrouillée'!AA77:AC77,"&gt;0")</f>
        <v>0</v>
      </c>
      <c r="F79" s="1090" t="str">
        <f t="shared" si="20"/>
        <v>-</v>
      </c>
      <c r="G79" s="1091" t="str">
        <f>IF(E79&gt;0,AVERAGE('INTEGRALE verrouillée'!AA77:AC77),"-")</f>
        <v>-</v>
      </c>
      <c r="H79" s="1104" t="s">
        <v>0</v>
      </c>
      <c r="I79" s="1098">
        <f>COUNTIF('INTEGRALE verrouillée'!AD77:AK77,"&gt;0")</f>
        <v>0</v>
      </c>
      <c r="J79" s="1099" t="str">
        <f t="shared" si="21"/>
        <v>-</v>
      </c>
      <c r="K79" s="1237" t="str">
        <f>IF(I79&gt;0,COUNTIF('INTEGRALE verrouillée'!AD77:AK77,"=2")+COUNTIF('INTEGRALE verrouillée'!AD77:AK77,"=3"),"-")</f>
        <v>-</v>
      </c>
      <c r="L79" s="1098" t="str">
        <f>IF(I79&gt;0,COUNTIF('INTEGRALE verrouillée'!AD77:AK77,"=1"),"-")</f>
        <v>-</v>
      </c>
      <c r="M79" s="1238" t="str">
        <f>IF(I79&gt;0,AVERAGE('INTEGRALE verrouillée'!AD77:AK77),"-")</f>
        <v>-</v>
      </c>
      <c r="N79" s="1107" t="s">
        <v>0</v>
      </c>
      <c r="O79" s="1114">
        <f>COUNTIF('INTEGRALE verrouillée'!AL77:AS77,"&gt;0")</f>
        <v>0</v>
      </c>
      <c r="P79" s="1115" t="str">
        <f t="shared" si="22"/>
        <v>-</v>
      </c>
      <c r="Q79" s="1242" t="str">
        <f>IF(O79&gt;0,COUNTIF('INTEGRALE verrouillée'!AL77:AS77,"=2")+COUNTIF('INTEGRALE verrouillée'!AL77:AS77,"=3"),"-")</f>
        <v>-</v>
      </c>
      <c r="R79" s="1114" t="str">
        <f>IF(O79&gt;0,COUNTIF('INTEGRALE verrouillée'!AL77:AS77,"=1"),"-")</f>
        <v>-</v>
      </c>
      <c r="S79" s="1250" t="str">
        <f>IF(O79&gt;0,AVERAGE('INTEGRALE verrouillée'!AL77:AS77),"-")</f>
        <v>-</v>
      </c>
      <c r="T79" s="1214" t="s">
        <v>0</v>
      </c>
      <c r="U79" s="1124">
        <f>COUNTIF('INTEGRALE verrouillée'!AT77:BC77,"&gt;0")</f>
        <v>0</v>
      </c>
      <c r="V79" s="1125" t="str">
        <f t="shared" si="23"/>
        <v>-</v>
      </c>
      <c r="W79" s="1249" t="str">
        <f>IF(U79&gt;0,COUNTIF('INTEGRALE verrouillée'!AT77:BC77,"=2")+COUNTIF('INTEGRALE verrouillée'!AT77:BC77,"=3"),"-")</f>
        <v>-</v>
      </c>
      <c r="X79" s="1124" t="str">
        <f>IF(U79&gt;0,COUNTIF('INTEGRALE verrouillée'!AT77:BC77,"=1"),"-")</f>
        <v>-</v>
      </c>
      <c r="Y79" s="1251" t="str">
        <f>IF(U79&gt;0,AVERAGE('INTEGRALE verrouillée'!AT77:BC77),"-")</f>
        <v>-</v>
      </c>
      <c r="Z79" s="1220" t="s">
        <v>0</v>
      </c>
      <c r="AA79" s="1134">
        <f>COUNTIF('INTEGRALE verrouillée'!BD77:BN77,"&gt;0")</f>
        <v>0</v>
      </c>
      <c r="AB79" s="1135" t="str">
        <f t="shared" si="24"/>
        <v>-</v>
      </c>
      <c r="AC79" s="1259" t="str">
        <f>IF(AA79&gt;0,COUNTIF('INTEGRALE verrouillée'!BD77:BN77,"=2")+COUNTIF('INTEGRALE verrouillée'!BD77:BN77,"=3"),"-")</f>
        <v>-</v>
      </c>
      <c r="AD79" s="1134" t="str">
        <f>IF(AA79&gt;0,COUNTIF('INTEGRALE verrouillée'!BD77:BN77,"=1"),"-")</f>
        <v>-</v>
      </c>
      <c r="AE79" s="1252" t="str">
        <f>IF(AA79&gt;0,AVERAGE('INTEGRALE verrouillée'!BD77:BN77),"-")</f>
        <v>-</v>
      </c>
      <c r="AF79" s="1221" t="s">
        <v>0</v>
      </c>
      <c r="AG79" s="1144">
        <f>COUNTIF('INTEGRALE verrouillée'!BO77:BX77,"&gt;0")</f>
        <v>0</v>
      </c>
      <c r="AH79" s="1145" t="str">
        <f t="shared" si="25"/>
        <v>-</v>
      </c>
      <c r="AI79" s="1262" t="str">
        <f>IF(AG79&gt;0,COUNTIF('INTEGRALE verrouillée'!BO77:BX77,"=2")+COUNTIF('INTEGRALE verrouillée'!BO77:BX77,"=3"),"-")</f>
        <v>-</v>
      </c>
      <c r="AJ79" s="1144" t="str">
        <f>IF(AG79&gt;0,COUNTIF('INTEGRALE verrouillée'!BO77:BX77,"=1"),"-")</f>
        <v>-</v>
      </c>
      <c r="AK79" s="1253" t="str">
        <f>IF(AG79&gt;0,AVERAGE('INTEGRALE verrouillée'!BO77:BX77),"-")</f>
        <v>-</v>
      </c>
      <c r="AL79" s="1223" t="s">
        <v>0</v>
      </c>
      <c r="AM79" s="1154">
        <f>COUNTIF('INTEGRALE verrouillée'!BY77:CK77,"&gt;0")</f>
        <v>0</v>
      </c>
      <c r="AN79" s="1155" t="str">
        <f t="shared" si="26"/>
        <v>-</v>
      </c>
      <c r="AO79" s="1265" t="str">
        <f>IF(AM79&gt;0,COUNTIF('INTEGRALE verrouillée'!BY77:CK77,"=2")+COUNTIF('INTEGRALE verrouillée'!BY77:CK77,"=3"),"-")</f>
        <v>-</v>
      </c>
      <c r="AP79" s="1154" t="str">
        <f>IF(AM79&gt;0,COUNTIF('INTEGRALE verrouillée'!BY77:CK77,"=1"),"-")</f>
        <v>-</v>
      </c>
      <c r="AQ79" s="1254" t="str">
        <f>IF(AM79&gt;0,AVERAGE('INTEGRALE verrouillée'!BY77:CK77),"-")</f>
        <v>-</v>
      </c>
      <c r="AR79" s="1225" t="s">
        <v>0</v>
      </c>
      <c r="AS79" s="1089">
        <f>COUNTIF('INTEGRALE verrouillée'!CL77:CW77,"&gt;0")</f>
        <v>0</v>
      </c>
      <c r="AT79" s="1090" t="str">
        <f t="shared" si="27"/>
        <v>-</v>
      </c>
      <c r="AU79" s="1268" t="str">
        <f>IF(AS79&gt;0,COUNTIF('INTEGRALE verrouillée'!CL77:CW77,"=2")+COUNTIF('INTEGRALE verrouillée'!CL77:CW77,"=3"),"-")</f>
        <v>-</v>
      </c>
      <c r="AV79" s="1089" t="str">
        <f>IF(AS79&gt;0,COUNTIF('INTEGRALE verrouillée'!CL77:CW77,"=1"),"-")</f>
        <v>-</v>
      </c>
      <c r="AW79" s="1255" t="str">
        <f>IF(AS79&gt;0,AVERAGE('INTEGRALE verrouillée'!CL77:CW77),"-")</f>
        <v>-</v>
      </c>
      <c r="AX79" s="1104" t="s">
        <v>0</v>
      </c>
      <c r="AY79" s="1098">
        <f>COUNTIF('INTEGRALE verrouillée'!CX77:DJ77,"&gt;0")</f>
        <v>1</v>
      </c>
      <c r="AZ79" s="1099">
        <f t="shared" si="28"/>
        <v>7.6923076923076927E-2</v>
      </c>
      <c r="BA79" s="1237">
        <f>IF(AY79&gt;0,COUNTIF('INTEGRALE verrouillée'!CX77:DJ77,"=2")+COUNTIF('INTEGRALE verrouillée'!CX77:DJ77,"=3"),"-")</f>
        <v>0</v>
      </c>
      <c r="BB79" s="1098">
        <f>IF(AY79&gt;0,COUNTIF('INTEGRALE verrouillée'!CX77:DJ77,"=1"),"-")</f>
        <v>0</v>
      </c>
      <c r="BC79" s="1238">
        <f>IF(AY79&gt;0,AVERAGE('INTEGRALE verrouillée'!CX77:DJ77),"-")</f>
        <v>4</v>
      </c>
      <c r="BD79" s="1217" t="s">
        <v>367</v>
      </c>
      <c r="BE79" s="1114">
        <f>COUNTIF('INTEGRALE verrouillée'!DK77:DS77,"&gt;0")</f>
        <v>0</v>
      </c>
      <c r="BF79" s="1115" t="str">
        <f t="shared" si="29"/>
        <v>-</v>
      </c>
      <c r="BG79" s="1242" t="str">
        <f>IF(BE79&gt;0,COUNTIF('INTEGRALE verrouillée'!DK77:DS77,"=2")+COUNTIF('INTEGRALE verrouillée'!DK77:DS77,"=3"),"-")</f>
        <v>-</v>
      </c>
      <c r="BH79" s="1114" t="str">
        <f>IF(BE79&gt;0,COUNTIF('INTEGRALE verrouillée'!DK77:DS77,"=1"),"-")</f>
        <v>-</v>
      </c>
      <c r="BI79" s="1250" t="str">
        <f>IF(BE79&gt;0,AVERAGE('INTEGRALE verrouillée'!DK77:DS77),"-")</f>
        <v>-</v>
      </c>
      <c r="BJ79" s="1215" t="s">
        <v>0</v>
      </c>
      <c r="BK79" s="1339"/>
      <c r="BL79" s="1443" t="s">
        <v>286</v>
      </c>
    </row>
    <row r="80" spans="1:64" s="1166" customFormat="1" ht="11.1" customHeight="1" x14ac:dyDescent="0.25">
      <c r="A80" s="1333"/>
      <c r="B80" s="177" t="s">
        <v>246</v>
      </c>
      <c r="C80" s="1080">
        <f>'INTEGRALE verrouillée'!C78</f>
        <v>1</v>
      </c>
      <c r="D80" s="938">
        <f>'INTEGRALE verrouillée'!D78</f>
        <v>1.0416666666666666E-2</v>
      </c>
      <c r="E80" s="1089">
        <f>COUNTIF('INTEGRALE verrouillée'!AA78:AC78,"&gt;0")</f>
        <v>0</v>
      </c>
      <c r="F80" s="1090" t="str">
        <f t="shared" si="20"/>
        <v>-</v>
      </c>
      <c r="G80" s="1091" t="str">
        <f>IF(E80&gt;0,AVERAGE('INTEGRALE verrouillée'!AA78:AC78),"-")</f>
        <v>-</v>
      </c>
      <c r="H80" s="1104" t="s">
        <v>0</v>
      </c>
      <c r="I80" s="1098">
        <f>COUNTIF('INTEGRALE verrouillée'!AD78:AK78,"&gt;0")</f>
        <v>0</v>
      </c>
      <c r="J80" s="1099" t="str">
        <f t="shared" si="21"/>
        <v>-</v>
      </c>
      <c r="K80" s="1237" t="str">
        <f>IF(I80&gt;0,COUNTIF('INTEGRALE verrouillée'!AD78:AK78,"=2")+COUNTIF('INTEGRALE verrouillée'!AD78:AK78,"=3"),"-")</f>
        <v>-</v>
      </c>
      <c r="L80" s="1098" t="str">
        <f>IF(I80&gt;0,COUNTIF('INTEGRALE verrouillée'!AD78:AK78,"=1"),"-")</f>
        <v>-</v>
      </c>
      <c r="M80" s="1238" t="str">
        <f>IF(I80&gt;0,AVERAGE('INTEGRALE verrouillée'!AD78:AK78),"-")</f>
        <v>-</v>
      </c>
      <c r="N80" s="1107" t="s">
        <v>0</v>
      </c>
      <c r="O80" s="1114">
        <f>COUNTIF('INTEGRALE verrouillée'!AL78:AS78,"&gt;0")</f>
        <v>0</v>
      </c>
      <c r="P80" s="1115" t="str">
        <f t="shared" si="22"/>
        <v>-</v>
      </c>
      <c r="Q80" s="1242" t="str">
        <f>IF(O80&gt;0,COUNTIF('INTEGRALE verrouillée'!AL78:AS78,"=2")+COUNTIF('INTEGRALE verrouillée'!AL78:AS78,"=3"),"-")</f>
        <v>-</v>
      </c>
      <c r="R80" s="1114" t="str">
        <f>IF(O80&gt;0,COUNTIF('INTEGRALE verrouillée'!AL78:AS78,"=1"),"-")</f>
        <v>-</v>
      </c>
      <c r="S80" s="1250" t="str">
        <f>IF(O80&gt;0,AVERAGE('INTEGRALE verrouillée'!AL78:AS78),"-")</f>
        <v>-</v>
      </c>
      <c r="T80" s="1214" t="s">
        <v>0</v>
      </c>
      <c r="U80" s="1124">
        <f>COUNTIF('INTEGRALE verrouillée'!AT78:BC78,"&gt;0")</f>
        <v>0</v>
      </c>
      <c r="V80" s="1125" t="str">
        <f t="shared" si="23"/>
        <v>-</v>
      </c>
      <c r="W80" s="1249" t="str">
        <f>IF(U80&gt;0,COUNTIF('INTEGRALE verrouillée'!AT78:BC78,"=2")+COUNTIF('INTEGRALE verrouillée'!AT78:BC78,"=3"),"-")</f>
        <v>-</v>
      </c>
      <c r="X80" s="1124" t="str">
        <f>IF(U80&gt;0,COUNTIF('INTEGRALE verrouillée'!AT78:BC78,"=1"),"-")</f>
        <v>-</v>
      </c>
      <c r="Y80" s="1251" t="str">
        <f>IF(U80&gt;0,AVERAGE('INTEGRALE verrouillée'!AT78:BC78),"-")</f>
        <v>-</v>
      </c>
      <c r="Z80" s="1220" t="s">
        <v>0</v>
      </c>
      <c r="AA80" s="1134">
        <f>COUNTIF('INTEGRALE verrouillée'!BD78:BN78,"&gt;0")</f>
        <v>0</v>
      </c>
      <c r="AB80" s="1135" t="str">
        <f t="shared" si="24"/>
        <v>-</v>
      </c>
      <c r="AC80" s="1259" t="str">
        <f>IF(AA80&gt;0,COUNTIF('INTEGRALE verrouillée'!BD78:BN78,"=2")+COUNTIF('INTEGRALE verrouillée'!BD78:BN78,"=3"),"-")</f>
        <v>-</v>
      </c>
      <c r="AD80" s="1134" t="str">
        <f>IF(AA80&gt;0,COUNTIF('INTEGRALE verrouillée'!BD78:BN78,"=1"),"-")</f>
        <v>-</v>
      </c>
      <c r="AE80" s="1252" t="str">
        <f>IF(AA80&gt;0,AVERAGE('INTEGRALE verrouillée'!BD78:BN78),"-")</f>
        <v>-</v>
      </c>
      <c r="AF80" s="1221" t="s">
        <v>0</v>
      </c>
      <c r="AG80" s="1144">
        <f>COUNTIF('INTEGRALE verrouillée'!BO78:BX78,"&gt;0")</f>
        <v>0</v>
      </c>
      <c r="AH80" s="1145" t="str">
        <f t="shared" si="25"/>
        <v>-</v>
      </c>
      <c r="AI80" s="1262" t="str">
        <f>IF(AG80&gt;0,COUNTIF('INTEGRALE verrouillée'!BO78:BX78,"=2")+COUNTIF('INTEGRALE verrouillée'!BO78:BX78,"=3"),"-")</f>
        <v>-</v>
      </c>
      <c r="AJ80" s="1144" t="str">
        <f>IF(AG80&gt;0,COUNTIF('INTEGRALE verrouillée'!BO78:BX78,"=1"),"-")</f>
        <v>-</v>
      </c>
      <c r="AK80" s="1253" t="str">
        <f>IF(AG80&gt;0,AVERAGE('INTEGRALE verrouillée'!BO78:BX78),"-")</f>
        <v>-</v>
      </c>
      <c r="AL80" s="1223" t="s">
        <v>0</v>
      </c>
      <c r="AM80" s="1154">
        <f>COUNTIF('INTEGRALE verrouillée'!BY78:CK78,"&gt;0")</f>
        <v>0</v>
      </c>
      <c r="AN80" s="1155" t="str">
        <f t="shared" si="26"/>
        <v>-</v>
      </c>
      <c r="AO80" s="1265" t="str">
        <f>IF(AM80&gt;0,COUNTIF('INTEGRALE verrouillée'!BY78:CK78,"=2")+COUNTIF('INTEGRALE verrouillée'!BY78:CK78,"=3"),"-")</f>
        <v>-</v>
      </c>
      <c r="AP80" s="1154" t="str">
        <f>IF(AM80&gt;0,COUNTIF('INTEGRALE verrouillée'!BY78:CK78,"=1"),"-")</f>
        <v>-</v>
      </c>
      <c r="AQ80" s="1254" t="str">
        <f>IF(AM80&gt;0,AVERAGE('INTEGRALE verrouillée'!BY78:CK78),"-")</f>
        <v>-</v>
      </c>
      <c r="AR80" s="1225" t="s">
        <v>0</v>
      </c>
      <c r="AS80" s="1089">
        <f>COUNTIF('INTEGRALE verrouillée'!CL78:CW78,"&gt;0")</f>
        <v>0</v>
      </c>
      <c r="AT80" s="1090" t="str">
        <f t="shared" si="27"/>
        <v>-</v>
      </c>
      <c r="AU80" s="1268" t="str">
        <f>IF(AS80&gt;0,COUNTIF('INTEGRALE verrouillée'!CL78:CW78,"=2")+COUNTIF('INTEGRALE verrouillée'!CL78:CW78,"=3"),"-")</f>
        <v>-</v>
      </c>
      <c r="AV80" s="1089" t="str">
        <f>IF(AS80&gt;0,COUNTIF('INTEGRALE verrouillée'!CL78:CW78,"=1"),"-")</f>
        <v>-</v>
      </c>
      <c r="AW80" s="1255" t="str">
        <f>IF(AS80&gt;0,AVERAGE('INTEGRALE verrouillée'!CL78:CW78),"-")</f>
        <v>-</v>
      </c>
      <c r="AX80" s="1104" t="s">
        <v>0</v>
      </c>
      <c r="AY80" s="1098">
        <f>COUNTIF('INTEGRALE verrouillée'!CX78:DJ78,"&gt;0")</f>
        <v>1</v>
      </c>
      <c r="AZ80" s="1099">
        <f t="shared" si="28"/>
        <v>7.6923076923076927E-2</v>
      </c>
      <c r="BA80" s="1237">
        <f>IF(AY80&gt;0,COUNTIF('INTEGRALE verrouillée'!CX78:DJ78,"=2")+COUNTIF('INTEGRALE verrouillée'!CX78:DJ78,"=3"),"-")</f>
        <v>0</v>
      </c>
      <c r="BB80" s="1098">
        <f>IF(AY80&gt;0,COUNTIF('INTEGRALE verrouillée'!CX78:DJ78,"=1"),"-")</f>
        <v>0</v>
      </c>
      <c r="BC80" s="1238">
        <f>IF(AY80&gt;0,AVERAGE('INTEGRALE verrouillée'!CX78:DJ78),"-")</f>
        <v>15</v>
      </c>
      <c r="BD80" s="1217" t="s">
        <v>367</v>
      </c>
      <c r="BE80" s="1114">
        <f>COUNTIF('INTEGRALE verrouillée'!DK78:DS78,"&gt;0")</f>
        <v>0</v>
      </c>
      <c r="BF80" s="1115" t="str">
        <f t="shared" si="29"/>
        <v>-</v>
      </c>
      <c r="BG80" s="1242" t="str">
        <f>IF(BE80&gt;0,COUNTIF('INTEGRALE verrouillée'!DK78:DS78,"=2")+COUNTIF('INTEGRALE verrouillée'!DK78:DS78,"=3"),"-")</f>
        <v>-</v>
      </c>
      <c r="BH80" s="1114" t="str">
        <f>IF(BE80&gt;0,COUNTIF('INTEGRALE verrouillée'!DK78:DS78,"=1"),"-")</f>
        <v>-</v>
      </c>
      <c r="BI80" s="1250" t="str">
        <f>IF(BE80&gt;0,AVERAGE('INTEGRALE verrouillée'!DK78:DS78),"-")</f>
        <v>-</v>
      </c>
      <c r="BJ80" s="1215" t="s">
        <v>0</v>
      </c>
      <c r="BK80" s="1339"/>
      <c r="BL80" s="1443" t="s">
        <v>248</v>
      </c>
    </row>
    <row r="81" spans="1:64" s="1166" customFormat="1" ht="11.1" customHeight="1" x14ac:dyDescent="0.25">
      <c r="A81" s="1333"/>
      <c r="B81" s="177" t="s">
        <v>233</v>
      </c>
      <c r="C81" s="1080">
        <f>'INTEGRALE verrouillée'!C79</f>
        <v>9</v>
      </c>
      <c r="D81" s="938">
        <f>'INTEGRALE verrouillée'!D79</f>
        <v>9.375E-2</v>
      </c>
      <c r="E81" s="1089">
        <f>COUNTIF('INTEGRALE verrouillée'!AA79:AC79,"&gt;0")</f>
        <v>0</v>
      </c>
      <c r="F81" s="1090" t="str">
        <f t="shared" si="20"/>
        <v>-</v>
      </c>
      <c r="G81" s="1091" t="str">
        <f>IF(E81&gt;0,AVERAGE('INTEGRALE verrouillée'!AA79:AC79),"-")</f>
        <v>-</v>
      </c>
      <c r="H81" s="1104" t="s">
        <v>0</v>
      </c>
      <c r="I81" s="1098">
        <f>COUNTIF('INTEGRALE verrouillée'!AD79:AK79,"&gt;0")</f>
        <v>0</v>
      </c>
      <c r="J81" s="1099" t="str">
        <f t="shared" si="21"/>
        <v>-</v>
      </c>
      <c r="K81" s="1237" t="str">
        <f>IF(I81&gt;0,COUNTIF('INTEGRALE verrouillée'!AD79:AK79,"=2")+COUNTIF('INTEGRALE verrouillée'!AD79:AK79,"=3"),"-")</f>
        <v>-</v>
      </c>
      <c r="L81" s="1098" t="str">
        <f>IF(I81&gt;0,COUNTIF('INTEGRALE verrouillée'!AD79:AK79,"=1"),"-")</f>
        <v>-</v>
      </c>
      <c r="M81" s="1238" t="str">
        <f>IF(I81&gt;0,AVERAGE('INTEGRALE verrouillée'!AD79:AK79),"-")</f>
        <v>-</v>
      </c>
      <c r="N81" s="1107" t="s">
        <v>0</v>
      </c>
      <c r="O81" s="1114">
        <f>COUNTIF('INTEGRALE verrouillée'!AL79:AS79,"&gt;0")</f>
        <v>0</v>
      </c>
      <c r="P81" s="1115" t="str">
        <f t="shared" si="22"/>
        <v>-</v>
      </c>
      <c r="Q81" s="1242" t="str">
        <f>IF(O81&gt;0,COUNTIF('INTEGRALE verrouillée'!AL79:AS79,"=2")+COUNTIF('INTEGRALE verrouillée'!AL79:AS79,"=3"),"-")</f>
        <v>-</v>
      </c>
      <c r="R81" s="1114" t="str">
        <f>IF(O81&gt;0,COUNTIF('INTEGRALE verrouillée'!AL79:AS79,"=1"),"-")</f>
        <v>-</v>
      </c>
      <c r="S81" s="1250" t="str">
        <f>IF(O81&gt;0,AVERAGE('INTEGRALE verrouillée'!AL79:AS79),"-")</f>
        <v>-</v>
      </c>
      <c r="T81" s="1214" t="s">
        <v>0</v>
      </c>
      <c r="U81" s="1124">
        <f>COUNTIF('INTEGRALE verrouillée'!AT79:BC79,"&gt;0")</f>
        <v>0</v>
      </c>
      <c r="V81" s="1125" t="str">
        <f t="shared" si="23"/>
        <v>-</v>
      </c>
      <c r="W81" s="1249" t="str">
        <f>IF(U81&gt;0,COUNTIF('INTEGRALE verrouillée'!AT79:BC79,"=2")+COUNTIF('INTEGRALE verrouillée'!AT79:BC79,"=3"),"-")</f>
        <v>-</v>
      </c>
      <c r="X81" s="1124" t="str">
        <f>IF(U81&gt;0,COUNTIF('INTEGRALE verrouillée'!AT79:BC79,"=1"),"-")</f>
        <v>-</v>
      </c>
      <c r="Y81" s="1251" t="str">
        <f>IF(U81&gt;0,AVERAGE('INTEGRALE verrouillée'!AT79:BC79),"-")</f>
        <v>-</v>
      </c>
      <c r="Z81" s="1220" t="s">
        <v>0</v>
      </c>
      <c r="AA81" s="1134">
        <f>COUNTIF('INTEGRALE verrouillée'!BD79:BN79,"&gt;0")</f>
        <v>0</v>
      </c>
      <c r="AB81" s="1135" t="str">
        <f t="shared" si="24"/>
        <v>-</v>
      </c>
      <c r="AC81" s="1259" t="str">
        <f>IF(AA81&gt;0,COUNTIF('INTEGRALE verrouillée'!BD79:BN79,"=2")+COUNTIF('INTEGRALE verrouillée'!BD79:BN79,"=3"),"-")</f>
        <v>-</v>
      </c>
      <c r="AD81" s="1134" t="str">
        <f>IF(AA81&gt;0,COUNTIF('INTEGRALE verrouillée'!BD79:BN79,"=1"),"-")</f>
        <v>-</v>
      </c>
      <c r="AE81" s="1252" t="str">
        <f>IF(AA81&gt;0,AVERAGE('INTEGRALE verrouillée'!BD79:BN79),"-")</f>
        <v>-</v>
      </c>
      <c r="AF81" s="1221" t="s">
        <v>0</v>
      </c>
      <c r="AG81" s="1144">
        <f>COUNTIF('INTEGRALE verrouillée'!BO79:BX79,"&gt;0")</f>
        <v>0</v>
      </c>
      <c r="AH81" s="1145" t="str">
        <f t="shared" si="25"/>
        <v>-</v>
      </c>
      <c r="AI81" s="1262" t="str">
        <f>IF(AG81&gt;0,COUNTIF('INTEGRALE verrouillée'!BO79:BX79,"=2")+COUNTIF('INTEGRALE verrouillée'!BO79:BX79,"=3"),"-")</f>
        <v>-</v>
      </c>
      <c r="AJ81" s="1144" t="str">
        <f>IF(AG81&gt;0,COUNTIF('INTEGRALE verrouillée'!BO79:BX79,"=1"),"-")</f>
        <v>-</v>
      </c>
      <c r="AK81" s="1253" t="str">
        <f>IF(AG81&gt;0,AVERAGE('INTEGRALE verrouillée'!BO79:BX79),"-")</f>
        <v>-</v>
      </c>
      <c r="AL81" s="1223" t="s">
        <v>0</v>
      </c>
      <c r="AM81" s="1154">
        <f>COUNTIF('INTEGRALE verrouillée'!BY79:CK79,"&gt;0")</f>
        <v>0</v>
      </c>
      <c r="AN81" s="1155" t="str">
        <f t="shared" si="26"/>
        <v>-</v>
      </c>
      <c r="AO81" s="1265" t="str">
        <f>IF(AM81&gt;0,COUNTIF('INTEGRALE verrouillée'!BY79:CK79,"=2")+COUNTIF('INTEGRALE verrouillée'!BY79:CK79,"=3"),"-")</f>
        <v>-</v>
      </c>
      <c r="AP81" s="1154" t="str">
        <f>IF(AM81&gt;0,COUNTIF('INTEGRALE verrouillée'!BY79:CK79,"=1"),"-")</f>
        <v>-</v>
      </c>
      <c r="AQ81" s="1254" t="str">
        <f>IF(AM81&gt;0,AVERAGE('INTEGRALE verrouillée'!BY79:CK79),"-")</f>
        <v>-</v>
      </c>
      <c r="AR81" s="1225" t="s">
        <v>0</v>
      </c>
      <c r="AS81" s="1089">
        <f>COUNTIF('INTEGRALE verrouillée'!CL79:CW79,"&gt;0")</f>
        <v>1</v>
      </c>
      <c r="AT81" s="1090">
        <f t="shared" si="27"/>
        <v>8.3333333333333329E-2</v>
      </c>
      <c r="AU81" s="1268">
        <f>IF(AS81&gt;0,COUNTIF('INTEGRALE verrouillée'!CL79:CW79,"=2")+COUNTIF('INTEGRALE verrouillée'!CL79:CW79,"=3"),"-")</f>
        <v>0</v>
      </c>
      <c r="AV81" s="1089">
        <f>IF(AS81&gt;0,COUNTIF('INTEGRALE verrouillée'!CL79:CW79,"=1"),"-")</f>
        <v>0</v>
      </c>
      <c r="AW81" s="1255">
        <f>IF(AS81&gt;0,AVERAGE('INTEGRALE verrouillée'!CL79:CW79),"-")</f>
        <v>16</v>
      </c>
      <c r="AX81" s="1230" t="s">
        <v>367</v>
      </c>
      <c r="AY81" s="1098">
        <f>COUNTIF('INTEGRALE verrouillée'!CX79:DJ79,"&gt;0")</f>
        <v>1</v>
      </c>
      <c r="AZ81" s="1099">
        <f t="shared" si="28"/>
        <v>7.6923076923076927E-2</v>
      </c>
      <c r="BA81" s="1237">
        <f>IF(AY81&gt;0,COUNTIF('INTEGRALE verrouillée'!CX79:DJ79,"=2")+COUNTIF('INTEGRALE verrouillée'!CX79:DJ79,"=3"),"-")</f>
        <v>0</v>
      </c>
      <c r="BB81" s="1098">
        <f>IF(AY81&gt;0,COUNTIF('INTEGRALE verrouillée'!CX79:DJ79,"=1"),"-")</f>
        <v>0</v>
      </c>
      <c r="BC81" s="1238">
        <f>IF(AY81&gt;0,AVERAGE('INTEGRALE verrouillée'!CX79:DJ79),"-")</f>
        <v>9</v>
      </c>
      <c r="BD81" s="1217" t="s">
        <v>367</v>
      </c>
      <c r="BE81" s="1114">
        <f>COUNTIF('INTEGRALE verrouillée'!DK79:DS79,"&gt;0")</f>
        <v>7</v>
      </c>
      <c r="BF81" s="1115">
        <f t="shared" si="29"/>
        <v>0.875</v>
      </c>
      <c r="BG81" s="1242">
        <f>IF(BE81&gt;0,COUNTIF('INTEGRALE verrouillée'!DK79:DS79,"=2")+COUNTIF('INTEGRALE verrouillée'!DK79:DS79,"=3"),"-")</f>
        <v>1</v>
      </c>
      <c r="BH81" s="1114">
        <f>IF(BE81&gt;0,COUNTIF('INTEGRALE verrouillée'!DK79:DS79,"=1"),"-")</f>
        <v>0</v>
      </c>
      <c r="BI81" s="1250">
        <f>IF(BE81&gt;0,AVERAGE('INTEGRALE verrouillée'!DK79:DS79),"-")</f>
        <v>7.4285714285714288</v>
      </c>
      <c r="BJ81" s="1215" t="s">
        <v>0</v>
      </c>
      <c r="BK81" s="1339"/>
      <c r="BL81" s="1443" t="s">
        <v>234</v>
      </c>
    </row>
    <row r="82" spans="1:64" s="1166" customFormat="1" ht="11.1" customHeight="1" x14ac:dyDescent="0.25">
      <c r="A82" s="1333"/>
      <c r="B82" s="177" t="s">
        <v>50</v>
      </c>
      <c r="C82" s="1080">
        <f>'INTEGRALE verrouillée'!C80</f>
        <v>40</v>
      </c>
      <c r="D82" s="938">
        <f>'INTEGRALE verrouillée'!D80</f>
        <v>0.41666666666666669</v>
      </c>
      <c r="E82" s="1089">
        <f>COUNTIF('INTEGRALE verrouillée'!AA80:AC80,"&gt;0")</f>
        <v>0</v>
      </c>
      <c r="F82" s="1090" t="str">
        <f t="shared" si="20"/>
        <v>-</v>
      </c>
      <c r="G82" s="1091" t="str">
        <f>IF(E82&gt;0,AVERAGE('INTEGRALE verrouillée'!AA80:AC80),"-")</f>
        <v>-</v>
      </c>
      <c r="H82" s="1104" t="s">
        <v>0</v>
      </c>
      <c r="I82" s="1098">
        <f>COUNTIF('INTEGRALE verrouillée'!AD80:AK80,"&gt;0")</f>
        <v>0</v>
      </c>
      <c r="J82" s="1099" t="str">
        <f t="shared" si="21"/>
        <v>-</v>
      </c>
      <c r="K82" s="1237" t="str">
        <f>IF(I82&gt;0,COUNTIF('INTEGRALE verrouillée'!AD80:AK80,"=2")+COUNTIF('INTEGRALE verrouillée'!AD80:AK80,"=3"),"-")</f>
        <v>-</v>
      </c>
      <c r="L82" s="1098" t="str">
        <f>IF(I82&gt;0,COUNTIF('INTEGRALE verrouillée'!AD80:AK80,"=1"),"-")</f>
        <v>-</v>
      </c>
      <c r="M82" s="1238" t="str">
        <f>IF(I82&gt;0,AVERAGE('INTEGRALE verrouillée'!AD80:AK80),"-")</f>
        <v>-</v>
      </c>
      <c r="N82" s="1107" t="s">
        <v>0</v>
      </c>
      <c r="O82" s="1114">
        <f>COUNTIF('INTEGRALE verrouillée'!AL80:AS80,"&gt;0")</f>
        <v>2</v>
      </c>
      <c r="P82" s="1115">
        <f t="shared" si="22"/>
        <v>0.25</v>
      </c>
      <c r="Q82" s="1242">
        <f>IF(O82&gt;0,COUNTIF('INTEGRALE verrouillée'!AL80:AS80,"=2")+COUNTIF('INTEGRALE verrouillée'!AL80:AS80,"=3"),"-")</f>
        <v>0</v>
      </c>
      <c r="R82" s="1114">
        <f>IF(O82&gt;0,COUNTIF('INTEGRALE verrouillée'!AL80:AS80,"=1"),"-")</f>
        <v>0</v>
      </c>
      <c r="S82" s="1250">
        <f>IF(O82&gt;0,AVERAGE('INTEGRALE verrouillée'!AL80:AS80),"-")</f>
        <v>8.5</v>
      </c>
      <c r="T82" s="1218" t="s">
        <v>367</v>
      </c>
      <c r="U82" s="1124">
        <f>COUNTIF('INTEGRALE verrouillée'!AT80:BC80,"&gt;0")</f>
        <v>4</v>
      </c>
      <c r="V82" s="1125">
        <f t="shared" si="23"/>
        <v>0.4</v>
      </c>
      <c r="W82" s="1249">
        <f>IF(U82&gt;0,COUNTIF('INTEGRALE verrouillée'!AT80:BC80,"=2")+COUNTIF('INTEGRALE verrouillée'!AT80:BC80,"=3"),"-")</f>
        <v>0</v>
      </c>
      <c r="X82" s="1124">
        <f>IF(U82&gt;0,COUNTIF('INTEGRALE verrouillée'!AT80:BC80,"=1"),"-")</f>
        <v>0</v>
      </c>
      <c r="Y82" s="1251">
        <f>IF(U82&gt;0,AVERAGE('INTEGRALE verrouillée'!AT80:BC80),"-")</f>
        <v>6.25</v>
      </c>
      <c r="Z82" s="1220">
        <v>13</v>
      </c>
      <c r="AA82" s="1134">
        <f>COUNTIF('INTEGRALE verrouillée'!BD80:BN80,"&gt;0")</f>
        <v>3</v>
      </c>
      <c r="AB82" s="1135">
        <f t="shared" si="24"/>
        <v>0.27272727272727271</v>
      </c>
      <c r="AC82" s="1259">
        <f>IF(AA82&gt;0,COUNTIF('INTEGRALE verrouillée'!BD80:BN80,"=2")+COUNTIF('INTEGRALE verrouillée'!BD80:BN80,"=3"),"-")</f>
        <v>1</v>
      </c>
      <c r="AD82" s="1134">
        <f>IF(AA82&gt;0,COUNTIF('INTEGRALE verrouillée'!BD80:BN80,"=1"),"-")</f>
        <v>0</v>
      </c>
      <c r="AE82" s="1252">
        <f>IF(AA82&gt;0,AVERAGE('INTEGRALE verrouillée'!BD80:BN80),"-")</f>
        <v>4.666666666666667</v>
      </c>
      <c r="AF82" s="1221">
        <v>9</v>
      </c>
      <c r="AG82" s="1144">
        <f>COUNTIF('INTEGRALE verrouillée'!BO80:BX80,"&gt;0")</f>
        <v>4</v>
      </c>
      <c r="AH82" s="1145">
        <f t="shared" si="25"/>
        <v>0.4</v>
      </c>
      <c r="AI82" s="1262">
        <f>IF(AG82&gt;0,COUNTIF('INTEGRALE verrouillée'!BO80:BX80,"=2")+COUNTIF('INTEGRALE verrouillée'!BO80:BX80,"=3"),"-")</f>
        <v>0</v>
      </c>
      <c r="AJ82" s="1144">
        <f>IF(AG82&gt;0,COUNTIF('INTEGRALE verrouillée'!BO80:BX80,"=1"),"-")</f>
        <v>0</v>
      </c>
      <c r="AK82" s="1253">
        <f>IF(AG82&gt;0,AVERAGE('INTEGRALE verrouillée'!BO80:BX80),"-")</f>
        <v>7.75</v>
      </c>
      <c r="AL82" s="1223">
        <v>16</v>
      </c>
      <c r="AM82" s="1154">
        <f>COUNTIF('INTEGRALE verrouillée'!BY80:CK80,"&gt;0")</f>
        <v>7</v>
      </c>
      <c r="AN82" s="1155">
        <f t="shared" si="26"/>
        <v>0.53846153846153844</v>
      </c>
      <c r="AO82" s="1265">
        <f>IF(AM82&gt;0,COUNTIF('INTEGRALE verrouillée'!BY80:CK80,"=2")+COUNTIF('INTEGRALE verrouillée'!BY80:CK80,"=3"),"-")</f>
        <v>3</v>
      </c>
      <c r="AP82" s="1154">
        <f>IF(AM82&gt;0,COUNTIF('INTEGRALE verrouillée'!BY80:CK80,"=1"),"-")</f>
        <v>0</v>
      </c>
      <c r="AQ82" s="1254">
        <f>IF(AM82&gt;0,AVERAGE('INTEGRALE verrouillée'!BY80:CK80),"-")</f>
        <v>4.5714285714285712</v>
      </c>
      <c r="AR82" s="1225">
        <v>5</v>
      </c>
      <c r="AS82" s="1089">
        <f>COUNTIF('INTEGRALE verrouillée'!CL80:CW80,"&gt;0")</f>
        <v>9</v>
      </c>
      <c r="AT82" s="1090">
        <f t="shared" si="27"/>
        <v>0.75</v>
      </c>
      <c r="AU82" s="1268">
        <f>IF(AS82&gt;0,COUNTIF('INTEGRALE verrouillée'!CL80:CW80,"=2")+COUNTIF('INTEGRALE verrouillée'!CL80:CW80,"=3"),"-")</f>
        <v>1</v>
      </c>
      <c r="AV82" s="1089">
        <f>IF(AS82&gt;0,COUNTIF('INTEGRALE verrouillée'!CL80:CW80,"=1"),"-")</f>
        <v>0</v>
      </c>
      <c r="AW82" s="1255">
        <f>IF(AS82&gt;0,AVERAGE('INTEGRALE verrouillée'!CL80:CW80),"-")</f>
        <v>5.7777777777777777</v>
      </c>
      <c r="AX82" s="1104">
        <v>6</v>
      </c>
      <c r="AY82" s="1098">
        <f>COUNTIF('INTEGRALE verrouillée'!CX80:DJ80,"&gt;0")</f>
        <v>6</v>
      </c>
      <c r="AZ82" s="1099">
        <f t="shared" si="28"/>
        <v>0.46153846153846156</v>
      </c>
      <c r="BA82" s="1237">
        <f>IF(AY82&gt;0,COUNTIF('INTEGRALE verrouillée'!CX80:DJ80,"=2")+COUNTIF('INTEGRALE verrouillée'!CX80:DJ80,"=3"),"-")</f>
        <v>1</v>
      </c>
      <c r="BB82" s="1098">
        <f>IF(AY82&gt;0,COUNTIF('INTEGRALE verrouillée'!CX80:DJ80,"=1"),"-")</f>
        <v>0</v>
      </c>
      <c r="BC82" s="1238">
        <f>IF(AY82&gt;0,AVERAGE('INTEGRALE verrouillée'!CX80:DJ80),"-")</f>
        <v>9.1666666666666661</v>
      </c>
      <c r="BD82" s="1107">
        <v>16</v>
      </c>
      <c r="BE82" s="1114">
        <f>COUNTIF('INTEGRALE verrouillée'!DK80:DS80,"&gt;0")</f>
        <v>5</v>
      </c>
      <c r="BF82" s="1115">
        <f t="shared" si="29"/>
        <v>0.625</v>
      </c>
      <c r="BG82" s="1242">
        <f>IF(BE82&gt;0,COUNTIF('INTEGRALE verrouillée'!DK80:DS80,"=2")+COUNTIF('INTEGRALE verrouillée'!DK80:DS80,"=3"),"-")</f>
        <v>1</v>
      </c>
      <c r="BH82" s="1114">
        <f>IF(BE82&gt;0,COUNTIF('INTEGRALE verrouillée'!DK80:DS80,"=1"),"-")</f>
        <v>0</v>
      </c>
      <c r="BI82" s="1250">
        <f>IF(BE82&gt;0,AVERAGE('INTEGRALE verrouillée'!DK80:DS80),"-")</f>
        <v>9.6</v>
      </c>
      <c r="BJ82" s="1215" t="s">
        <v>0</v>
      </c>
      <c r="BK82" s="1339"/>
      <c r="BL82" s="1443" t="s">
        <v>114</v>
      </c>
    </row>
    <row r="83" spans="1:64" s="1166" customFormat="1" ht="11.1" customHeight="1" x14ac:dyDescent="0.25">
      <c r="A83" s="1333"/>
      <c r="B83" s="177" t="s">
        <v>74</v>
      </c>
      <c r="C83" s="1080">
        <f>'INTEGRALE verrouillée'!C81</f>
        <v>4</v>
      </c>
      <c r="D83" s="938">
        <f>'INTEGRALE verrouillée'!D81</f>
        <v>4.1666666666666664E-2</v>
      </c>
      <c r="E83" s="1089">
        <f>COUNTIF('INTEGRALE verrouillée'!AA81:AC81,"&gt;0")</f>
        <v>0</v>
      </c>
      <c r="F83" s="1090" t="str">
        <f t="shared" si="20"/>
        <v>-</v>
      </c>
      <c r="G83" s="1091" t="str">
        <f>IF(E83&gt;0,AVERAGE('INTEGRALE verrouillée'!AA81:AC81),"-")</f>
        <v>-</v>
      </c>
      <c r="H83" s="1104" t="s">
        <v>0</v>
      </c>
      <c r="I83" s="1098">
        <f>COUNTIF('INTEGRALE verrouillée'!AD81:AK81,"&gt;0")</f>
        <v>0</v>
      </c>
      <c r="J83" s="1099" t="str">
        <f t="shared" si="21"/>
        <v>-</v>
      </c>
      <c r="K83" s="1237" t="str">
        <f>IF(I83&gt;0,COUNTIF('INTEGRALE verrouillée'!AD81:AK81,"=2")+COUNTIF('INTEGRALE verrouillée'!AD81:AK81,"=3"),"-")</f>
        <v>-</v>
      </c>
      <c r="L83" s="1098" t="str">
        <f>IF(I83&gt;0,COUNTIF('INTEGRALE verrouillée'!AD81:AK81,"=1"),"-")</f>
        <v>-</v>
      </c>
      <c r="M83" s="1238" t="str">
        <f>IF(I83&gt;0,AVERAGE('INTEGRALE verrouillée'!AD81:AK81),"-")</f>
        <v>-</v>
      </c>
      <c r="N83" s="1107" t="s">
        <v>0</v>
      </c>
      <c r="O83" s="1114">
        <f>COUNTIF('INTEGRALE verrouillée'!AL81:AS81,"&gt;0")</f>
        <v>0</v>
      </c>
      <c r="P83" s="1115" t="str">
        <f t="shared" si="22"/>
        <v>-</v>
      </c>
      <c r="Q83" s="1242" t="str">
        <f>IF(O83&gt;0,COUNTIF('INTEGRALE verrouillée'!AL81:AS81,"=2")+COUNTIF('INTEGRALE verrouillée'!AL81:AS81,"=3"),"-")</f>
        <v>-</v>
      </c>
      <c r="R83" s="1114" t="str">
        <f>IF(O83&gt;0,COUNTIF('INTEGRALE verrouillée'!AL81:AS81,"=1"),"-")</f>
        <v>-</v>
      </c>
      <c r="S83" s="1250" t="str">
        <f>IF(O83&gt;0,AVERAGE('INTEGRALE verrouillée'!AL81:AS81),"-")</f>
        <v>-</v>
      </c>
      <c r="T83" s="1214" t="s">
        <v>0</v>
      </c>
      <c r="U83" s="1124">
        <f>COUNTIF('INTEGRALE verrouillée'!AT81:BC81,"&gt;0")</f>
        <v>2</v>
      </c>
      <c r="V83" s="1125">
        <f t="shared" si="23"/>
        <v>0.2</v>
      </c>
      <c r="W83" s="1249">
        <f>IF(U83&gt;0,COUNTIF('INTEGRALE verrouillée'!AT81:BC81,"=2")+COUNTIF('INTEGRALE verrouillée'!AT81:BC81,"=3"),"-")</f>
        <v>0</v>
      </c>
      <c r="X83" s="1124">
        <f>IF(U83&gt;0,COUNTIF('INTEGRALE verrouillée'!AT81:BC81,"=1"),"-")</f>
        <v>0</v>
      </c>
      <c r="Y83" s="1251">
        <f>IF(U83&gt;0,AVERAGE('INTEGRALE verrouillée'!AT81:BC81),"-")</f>
        <v>8.5</v>
      </c>
      <c r="Z83" s="1219" t="s">
        <v>367</v>
      </c>
      <c r="AA83" s="1134">
        <f>COUNTIF('INTEGRALE verrouillée'!BD81:BN81,"&gt;0")</f>
        <v>1</v>
      </c>
      <c r="AB83" s="1135">
        <f t="shared" si="24"/>
        <v>9.0909090909090912E-2</v>
      </c>
      <c r="AC83" s="1259">
        <f>IF(AA83&gt;0,COUNTIF('INTEGRALE verrouillée'!BD81:BN81,"=2")+COUNTIF('INTEGRALE verrouillée'!BD81:BN81,"=3"),"-")</f>
        <v>0</v>
      </c>
      <c r="AD83" s="1134">
        <f>IF(AA83&gt;0,COUNTIF('INTEGRALE verrouillée'!BD81:BN81,"=1"),"-")</f>
        <v>0</v>
      </c>
      <c r="AE83" s="1252">
        <f>IF(AA83&gt;0,AVERAGE('INTEGRALE verrouillée'!BD81:BN81),"-")</f>
        <v>5</v>
      </c>
      <c r="AF83" s="1222" t="s">
        <v>367</v>
      </c>
      <c r="AG83" s="1144">
        <f>COUNTIF('INTEGRALE verrouillée'!BO81:BX81,"&gt;0")</f>
        <v>0</v>
      </c>
      <c r="AH83" s="1145" t="str">
        <f t="shared" si="25"/>
        <v>-</v>
      </c>
      <c r="AI83" s="1262" t="str">
        <f>IF(AG83&gt;0,COUNTIF('INTEGRALE verrouillée'!BO81:BX81,"=2")+COUNTIF('INTEGRALE verrouillée'!BO81:BX81,"=3"),"-")</f>
        <v>-</v>
      </c>
      <c r="AJ83" s="1144" t="str">
        <f>IF(AG83&gt;0,COUNTIF('INTEGRALE verrouillée'!BO81:BX81,"=1"),"-")</f>
        <v>-</v>
      </c>
      <c r="AK83" s="1253" t="str">
        <f>IF(AG83&gt;0,AVERAGE('INTEGRALE verrouillée'!BO81:BX81),"-")</f>
        <v>-</v>
      </c>
      <c r="AL83" s="1223" t="s">
        <v>0</v>
      </c>
      <c r="AM83" s="1154">
        <f>COUNTIF('INTEGRALE verrouillée'!BY81:CK81,"&gt;0")</f>
        <v>1</v>
      </c>
      <c r="AN83" s="1155">
        <f t="shared" si="26"/>
        <v>7.6923076923076927E-2</v>
      </c>
      <c r="AO83" s="1265">
        <f>IF(AM83&gt;0,COUNTIF('INTEGRALE verrouillée'!BY81:CK81,"=2")+COUNTIF('INTEGRALE verrouillée'!BY81:CK81,"=3"),"-")</f>
        <v>0</v>
      </c>
      <c r="AP83" s="1154">
        <f>IF(AM83&gt;0,COUNTIF('INTEGRALE verrouillée'!BY81:CK81,"=1"),"-")</f>
        <v>0</v>
      </c>
      <c r="AQ83" s="1254">
        <f>IF(AM83&gt;0,AVERAGE('INTEGRALE verrouillée'!BY81:CK81),"-")</f>
        <v>10</v>
      </c>
      <c r="AR83" s="1226" t="s">
        <v>367</v>
      </c>
      <c r="AS83" s="1089">
        <f>COUNTIF('INTEGRALE verrouillée'!CL81:CW81,"&gt;0")</f>
        <v>0</v>
      </c>
      <c r="AT83" s="1090" t="str">
        <f t="shared" si="27"/>
        <v>-</v>
      </c>
      <c r="AU83" s="1268" t="str">
        <f>IF(AS83&gt;0,COUNTIF('INTEGRALE verrouillée'!CL81:CW81,"=2")+COUNTIF('INTEGRALE verrouillée'!CL81:CW81,"=3"),"-")</f>
        <v>-</v>
      </c>
      <c r="AV83" s="1089" t="str">
        <f>IF(AS83&gt;0,COUNTIF('INTEGRALE verrouillée'!CL81:CW81,"=1"),"-")</f>
        <v>-</v>
      </c>
      <c r="AW83" s="1255" t="str">
        <f>IF(AS83&gt;0,AVERAGE('INTEGRALE verrouillée'!CL81:CW81),"-")</f>
        <v>-</v>
      </c>
      <c r="AX83" s="1104" t="s">
        <v>0</v>
      </c>
      <c r="AY83" s="1098">
        <f>COUNTIF('INTEGRALE verrouillée'!CX81:DJ81,"&gt;0")</f>
        <v>0</v>
      </c>
      <c r="AZ83" s="1099" t="str">
        <f t="shared" si="28"/>
        <v>-</v>
      </c>
      <c r="BA83" s="1237" t="str">
        <f>IF(AY83&gt;0,COUNTIF('INTEGRALE verrouillée'!CX81:DJ81,"=2")+COUNTIF('INTEGRALE verrouillée'!CX81:DJ81,"=3"),"-")</f>
        <v>-</v>
      </c>
      <c r="BB83" s="1098" t="str">
        <f>IF(AY83&gt;0,COUNTIF('INTEGRALE verrouillée'!CX81:DJ81,"=1"),"-")</f>
        <v>-</v>
      </c>
      <c r="BC83" s="1238" t="str">
        <f>IF(AY83&gt;0,AVERAGE('INTEGRALE verrouillée'!CX81:DJ81),"-")</f>
        <v>-</v>
      </c>
      <c r="BD83" s="1107" t="s">
        <v>0</v>
      </c>
      <c r="BE83" s="1114">
        <f>COUNTIF('INTEGRALE verrouillée'!DK81:DS81,"&gt;0")</f>
        <v>0</v>
      </c>
      <c r="BF83" s="1115" t="str">
        <f t="shared" si="29"/>
        <v>-</v>
      </c>
      <c r="BG83" s="1242" t="str">
        <f>IF(BE83&gt;0,COUNTIF('INTEGRALE verrouillée'!DK81:DS81,"=2")+COUNTIF('INTEGRALE verrouillée'!DK81:DS81,"=3"),"-")</f>
        <v>-</v>
      </c>
      <c r="BH83" s="1114" t="str">
        <f>IF(BE83&gt;0,COUNTIF('INTEGRALE verrouillée'!DK81:DS81,"=1"),"-")</f>
        <v>-</v>
      </c>
      <c r="BI83" s="1250" t="str">
        <f>IF(BE83&gt;0,AVERAGE('INTEGRALE verrouillée'!DK81:DS81),"-")</f>
        <v>-</v>
      </c>
      <c r="BJ83" s="1215" t="s">
        <v>0</v>
      </c>
      <c r="BK83" s="1339"/>
      <c r="BL83" s="1443" t="s">
        <v>135</v>
      </c>
    </row>
    <row r="84" spans="1:64" s="1166" customFormat="1" ht="11.1" customHeight="1" x14ac:dyDescent="0.25">
      <c r="A84" s="1333"/>
      <c r="B84" s="178" t="s">
        <v>157</v>
      </c>
      <c r="C84" s="1080">
        <f>'INTEGRALE verrouillée'!C82</f>
        <v>47</v>
      </c>
      <c r="D84" s="938">
        <f>'INTEGRALE verrouillée'!D82</f>
        <v>0.48958333333333331</v>
      </c>
      <c r="E84" s="1089">
        <f>COUNTIF('INTEGRALE verrouillée'!AA82:AC82,"&gt;0")</f>
        <v>0</v>
      </c>
      <c r="F84" s="1090" t="str">
        <f t="shared" si="20"/>
        <v>-</v>
      </c>
      <c r="G84" s="1091" t="str">
        <f>IF(E84&gt;0,AVERAGE('INTEGRALE verrouillée'!AA82:AC82),"-")</f>
        <v>-</v>
      </c>
      <c r="H84" s="1104" t="s">
        <v>0</v>
      </c>
      <c r="I84" s="1098">
        <f>COUNTIF('INTEGRALE verrouillée'!AD82:AK82,"&gt;0")</f>
        <v>3</v>
      </c>
      <c r="J84" s="1099">
        <f t="shared" si="21"/>
        <v>0.375</v>
      </c>
      <c r="K84" s="1237">
        <f>IF(I84&gt;0,COUNTIF('INTEGRALE verrouillée'!AD82:AK82,"=2")+COUNTIF('INTEGRALE verrouillée'!AD82:AK82,"=3"),"-")</f>
        <v>0</v>
      </c>
      <c r="L84" s="1098">
        <f>IF(I84&gt;0,COUNTIF('INTEGRALE verrouillée'!AD82:AK82,"=1"),"-")</f>
        <v>0</v>
      </c>
      <c r="M84" s="1238">
        <f>IF(I84&gt;0,AVERAGE('INTEGRALE verrouillée'!AD82:AK82),"-")</f>
        <v>8.3333333333333339</v>
      </c>
      <c r="N84" s="1107">
        <v>13</v>
      </c>
      <c r="O84" s="1114">
        <f>COUNTIF('INTEGRALE verrouillée'!AL82:AS82,"&gt;0")</f>
        <v>6</v>
      </c>
      <c r="P84" s="1115">
        <f t="shared" si="22"/>
        <v>0.75</v>
      </c>
      <c r="Q84" s="1242">
        <f>IF(O84&gt;0,COUNTIF('INTEGRALE verrouillée'!AL82:AS82,"=2")+COUNTIF('INTEGRALE verrouillée'!AL82:AS82,"=3"),"-")</f>
        <v>1</v>
      </c>
      <c r="R84" s="1114">
        <f>IF(O84&gt;0,COUNTIF('INTEGRALE verrouillée'!AL82:AS82,"=1"),"-")</f>
        <v>1</v>
      </c>
      <c r="S84" s="1250">
        <f>IF(O84&gt;0,AVERAGE('INTEGRALE verrouillée'!AL82:AS82),"-")</f>
        <v>4.833333333333333</v>
      </c>
      <c r="T84" s="1214">
        <v>4</v>
      </c>
      <c r="U84" s="1124">
        <f>COUNTIF('INTEGRALE verrouillée'!AT82:BC82,"&gt;0")</f>
        <v>2</v>
      </c>
      <c r="V84" s="1125">
        <f t="shared" si="23"/>
        <v>0.2</v>
      </c>
      <c r="W84" s="1249">
        <f>IF(U84&gt;0,COUNTIF('INTEGRALE verrouillée'!AT82:BC82,"=2")+COUNTIF('INTEGRALE verrouillée'!AT82:BC82,"=3"),"-")</f>
        <v>0</v>
      </c>
      <c r="X84" s="1124">
        <f>IF(U84&gt;0,COUNTIF('INTEGRALE verrouillée'!AT82:BC82,"=1"),"-")</f>
        <v>0</v>
      </c>
      <c r="Y84" s="1251">
        <f>IF(U84&gt;0,AVERAGE('INTEGRALE verrouillée'!AT82:BC82),"-")</f>
        <v>8</v>
      </c>
      <c r="Z84" s="1219" t="s">
        <v>367</v>
      </c>
      <c r="AA84" s="1134">
        <f>COUNTIF('INTEGRALE verrouillée'!BD82:BN82,"&gt;0")</f>
        <v>8</v>
      </c>
      <c r="AB84" s="1135">
        <f t="shared" si="24"/>
        <v>0.72727272727272729</v>
      </c>
      <c r="AC84" s="1259">
        <f>IF(AA84&gt;0,COUNTIF('INTEGRALE verrouillée'!BD82:BN82,"=2")+COUNTIF('INTEGRALE verrouillée'!BD82:BN82,"=3"),"-")</f>
        <v>2</v>
      </c>
      <c r="AD84" s="1134">
        <f>IF(AA84&gt;0,COUNTIF('INTEGRALE verrouillée'!BD82:BN82,"=1"),"-")</f>
        <v>2</v>
      </c>
      <c r="AE84" s="1252">
        <f>IF(AA84&gt;0,AVERAGE('INTEGRALE verrouillée'!BD82:BN82),"-")</f>
        <v>3.625</v>
      </c>
      <c r="AF84" s="1221">
        <v>2</v>
      </c>
      <c r="AG84" s="1144">
        <f>COUNTIF('INTEGRALE verrouillée'!BO82:BX82,"&gt;0")</f>
        <v>6</v>
      </c>
      <c r="AH84" s="1145">
        <f t="shared" si="25"/>
        <v>0.6</v>
      </c>
      <c r="AI84" s="1262">
        <f>IF(AG84&gt;0,COUNTIF('INTEGRALE verrouillée'!BO82:BX82,"=2")+COUNTIF('INTEGRALE verrouillée'!BO82:BX82,"=3"),"-")</f>
        <v>3</v>
      </c>
      <c r="AJ84" s="1144">
        <f>IF(AG84&gt;0,COUNTIF('INTEGRALE verrouillée'!BO82:BX82,"=1"),"-")</f>
        <v>0</v>
      </c>
      <c r="AK84" s="1253">
        <f>IF(AG84&gt;0,AVERAGE('INTEGRALE verrouillée'!BO82:BX82),"-")</f>
        <v>5.333333333333333</v>
      </c>
      <c r="AL84" s="1223">
        <v>9</v>
      </c>
      <c r="AM84" s="1154">
        <f>COUNTIF('INTEGRALE verrouillée'!BY82:CK82,"&gt;0")</f>
        <v>7</v>
      </c>
      <c r="AN84" s="1155">
        <f t="shared" si="26"/>
        <v>0.53846153846153844</v>
      </c>
      <c r="AO84" s="1265">
        <f>IF(AM84&gt;0,COUNTIF('INTEGRALE verrouillée'!BY82:CK82,"=2")+COUNTIF('INTEGRALE verrouillée'!BY82:CK82,"=3"),"-")</f>
        <v>1</v>
      </c>
      <c r="AP84" s="1154">
        <f>IF(AM84&gt;0,COUNTIF('INTEGRALE verrouillée'!BY82:CK82,"=1"),"-")</f>
        <v>2</v>
      </c>
      <c r="AQ84" s="1254">
        <f>IF(AM84&gt;0,AVERAGE('INTEGRALE verrouillée'!BY82:CK82),"-")</f>
        <v>4.7142857142857144</v>
      </c>
      <c r="AR84" s="1225">
        <v>4</v>
      </c>
      <c r="AS84" s="1089">
        <f>COUNTIF('INTEGRALE verrouillée'!CL82:CW82,"&gt;0")</f>
        <v>5</v>
      </c>
      <c r="AT84" s="1090">
        <f t="shared" si="27"/>
        <v>0.41666666666666669</v>
      </c>
      <c r="AU84" s="1268">
        <f>IF(AS84&gt;0,COUNTIF('INTEGRALE verrouillée'!CL82:CW82,"=2")+COUNTIF('INTEGRALE verrouillée'!CL82:CW82,"=3"),"-")</f>
        <v>2</v>
      </c>
      <c r="AV84" s="1089">
        <f>IF(AS84&gt;0,COUNTIF('INTEGRALE verrouillée'!CL82:CW82,"=1"),"-")</f>
        <v>0</v>
      </c>
      <c r="AW84" s="1255">
        <f>IF(AS84&gt;0,AVERAGE('INTEGRALE verrouillée'!CL82:CW82),"-")</f>
        <v>5.8</v>
      </c>
      <c r="AX84" s="1104">
        <v>8</v>
      </c>
      <c r="AY84" s="1098">
        <f>COUNTIF('INTEGRALE verrouillée'!CX82:DJ82,"&gt;0")</f>
        <v>6</v>
      </c>
      <c r="AZ84" s="1099">
        <f t="shared" si="28"/>
        <v>0.46153846153846156</v>
      </c>
      <c r="BA84" s="1237">
        <f>IF(AY84&gt;0,COUNTIF('INTEGRALE verrouillée'!CX82:DJ82,"=2")+COUNTIF('INTEGRALE verrouillée'!CX82:DJ82,"=3"),"-")</f>
        <v>1</v>
      </c>
      <c r="BB84" s="1098">
        <f>IF(AY84&gt;0,COUNTIF('INTEGRALE verrouillée'!CX82:DJ82,"=1"),"-")</f>
        <v>1</v>
      </c>
      <c r="BC84" s="1238">
        <f>IF(AY84&gt;0,AVERAGE('INTEGRALE verrouillée'!CX82:DJ82),"-")</f>
        <v>4.666666666666667</v>
      </c>
      <c r="BD84" s="1107">
        <v>6</v>
      </c>
      <c r="BE84" s="1114">
        <f>COUNTIF('INTEGRALE verrouillée'!DK82:DS82,"&gt;0")</f>
        <v>4</v>
      </c>
      <c r="BF84" s="1115">
        <f t="shared" si="29"/>
        <v>0.5</v>
      </c>
      <c r="BG84" s="1242">
        <f>IF(BE84&gt;0,COUNTIF('INTEGRALE verrouillée'!DK82:DS82,"=2")+COUNTIF('INTEGRALE verrouillée'!DK82:DS82,"=3"),"-")</f>
        <v>0</v>
      </c>
      <c r="BH84" s="1114">
        <f>IF(BE84&gt;0,COUNTIF('INTEGRALE verrouillée'!DK82:DS82,"=1"),"-")</f>
        <v>0</v>
      </c>
      <c r="BI84" s="1250">
        <f>IF(BE84&gt;0,AVERAGE('INTEGRALE verrouillée'!DK82:DS82),"-")</f>
        <v>7.5</v>
      </c>
      <c r="BJ84" s="1215" t="s">
        <v>0</v>
      </c>
      <c r="BK84" s="1339"/>
      <c r="BL84" s="1443" t="s">
        <v>115</v>
      </c>
    </row>
    <row r="85" spans="1:64" s="1166" customFormat="1" ht="11.1" customHeight="1" x14ac:dyDescent="0.25">
      <c r="A85" s="1333"/>
      <c r="B85" s="181" t="s">
        <v>217</v>
      </c>
      <c r="C85" s="1080">
        <f>'INTEGRALE verrouillée'!C83</f>
        <v>76</v>
      </c>
      <c r="D85" s="938">
        <f>'INTEGRALE verrouillée'!D83</f>
        <v>0.79166666666666663</v>
      </c>
      <c r="E85" s="1089">
        <f>COUNTIF('INTEGRALE verrouillée'!AA83:AC83,"&gt;0")</f>
        <v>0</v>
      </c>
      <c r="F85" s="1090" t="str">
        <f t="shared" si="20"/>
        <v>-</v>
      </c>
      <c r="G85" s="1091" t="str">
        <f>IF(E85&gt;0,AVERAGE('INTEGRALE verrouillée'!AA83:AC83),"-")</f>
        <v>-</v>
      </c>
      <c r="H85" s="1104" t="s">
        <v>0</v>
      </c>
      <c r="I85" s="1098">
        <f>COUNTIF('INTEGRALE verrouillée'!AD83:AK83,"&gt;0")</f>
        <v>6</v>
      </c>
      <c r="J85" s="1099">
        <f t="shared" si="21"/>
        <v>0.75</v>
      </c>
      <c r="K85" s="1237">
        <f>IF(I85&gt;0,COUNTIF('INTEGRALE verrouillée'!AD83:AK83,"=2")+COUNTIF('INTEGRALE verrouillée'!AD83:AK83,"=3"),"-")</f>
        <v>2</v>
      </c>
      <c r="L85" s="1098">
        <f>IF(I85&gt;0,COUNTIF('INTEGRALE verrouillée'!AD83:AK83,"=1"),"-")</f>
        <v>1</v>
      </c>
      <c r="M85" s="1238">
        <f>IF(I85&gt;0,AVERAGE('INTEGRALE verrouillée'!AD83:AK83),"-")</f>
        <v>5.333333333333333</v>
      </c>
      <c r="N85" s="1107">
        <v>3</v>
      </c>
      <c r="O85" s="1114">
        <f>COUNTIF('INTEGRALE verrouillée'!AL83:AS83,"&gt;0")</f>
        <v>8</v>
      </c>
      <c r="P85" s="1115">
        <f t="shared" si="22"/>
        <v>1</v>
      </c>
      <c r="Q85" s="1242">
        <f>IF(O85&gt;0,COUNTIF('INTEGRALE verrouillée'!AL83:AS83,"=2")+COUNTIF('INTEGRALE verrouillée'!AL83:AS83,"=3"),"-")</f>
        <v>1</v>
      </c>
      <c r="R85" s="1114">
        <f>IF(O85&gt;0,COUNTIF('INTEGRALE verrouillée'!AL83:AS83,"=1"),"-")</f>
        <v>0</v>
      </c>
      <c r="S85" s="1250">
        <f>IF(O85&gt;0,AVERAGE('INTEGRALE verrouillée'!AL83:AS83),"-")</f>
        <v>6.625</v>
      </c>
      <c r="T85" s="1214">
        <v>7</v>
      </c>
      <c r="U85" s="1124">
        <f>COUNTIF('INTEGRALE verrouillée'!AT83:BC83,"&gt;0")</f>
        <v>9</v>
      </c>
      <c r="V85" s="1125">
        <f t="shared" si="23"/>
        <v>0.9</v>
      </c>
      <c r="W85" s="1249">
        <f>IF(U85&gt;0,COUNTIF('INTEGRALE verrouillée'!AT83:BC83,"=2")+COUNTIF('INTEGRALE verrouillée'!AT83:BC83,"=3"),"-")</f>
        <v>2</v>
      </c>
      <c r="X85" s="1124">
        <f>IF(U85&gt;0,COUNTIF('INTEGRALE verrouillée'!AT83:BC83,"=1"),"-")</f>
        <v>1</v>
      </c>
      <c r="Y85" s="1251">
        <f>IF(U85&gt;0,AVERAGE('INTEGRALE verrouillée'!AT83:BC83),"-")</f>
        <v>4.666666666666667</v>
      </c>
      <c r="Z85" s="1220">
        <v>2</v>
      </c>
      <c r="AA85" s="1134">
        <f>COUNTIF('INTEGRALE verrouillée'!BD83:BN83,"&gt;0")</f>
        <v>10</v>
      </c>
      <c r="AB85" s="1135">
        <f t="shared" si="24"/>
        <v>0.90909090909090906</v>
      </c>
      <c r="AC85" s="1259">
        <f>IF(AA85&gt;0,COUNTIF('INTEGRALE verrouillée'!BD83:BN83,"=2")+COUNTIF('INTEGRALE verrouillée'!BD83:BN83,"=3"),"-")</f>
        <v>4</v>
      </c>
      <c r="AD85" s="1134">
        <f>IF(AA85&gt;0,COUNTIF('INTEGRALE verrouillée'!BD83:BN83,"=1"),"-")</f>
        <v>2</v>
      </c>
      <c r="AE85" s="1252">
        <f>IF(AA85&gt;0,AVERAGE('INTEGRALE verrouillée'!BD83:BN83),"-")</f>
        <v>4.0999999999999996</v>
      </c>
      <c r="AF85" s="1221">
        <v>1</v>
      </c>
      <c r="AG85" s="1144">
        <f>COUNTIF('INTEGRALE verrouillée'!BO83:BX83,"&gt;0")</f>
        <v>8</v>
      </c>
      <c r="AH85" s="1145">
        <f t="shared" si="25"/>
        <v>0.8</v>
      </c>
      <c r="AI85" s="1262">
        <f>IF(AG85&gt;0,COUNTIF('INTEGRALE verrouillée'!BO83:BX83,"=2")+COUNTIF('INTEGRALE verrouillée'!BO83:BX83,"=3"),"-")</f>
        <v>1</v>
      </c>
      <c r="AJ85" s="1144">
        <f>IF(AG85&gt;0,COUNTIF('INTEGRALE verrouillée'!BO83:BX83,"=1"),"-")</f>
        <v>0</v>
      </c>
      <c r="AK85" s="1253">
        <f>IF(AG85&gt;0,AVERAGE('INTEGRALE verrouillée'!BO83:BX83),"-")</f>
        <v>6</v>
      </c>
      <c r="AL85" s="1223">
        <v>10</v>
      </c>
      <c r="AM85" s="1154">
        <f>COUNTIF('INTEGRALE verrouillée'!BY83:CK83,"&gt;0")</f>
        <v>10</v>
      </c>
      <c r="AN85" s="1155">
        <f t="shared" si="26"/>
        <v>0.76923076923076927</v>
      </c>
      <c r="AO85" s="1265">
        <f>IF(AM85&gt;0,COUNTIF('INTEGRALE verrouillée'!BY83:CK83,"=2")+COUNTIF('INTEGRALE verrouillée'!BY83:CK83,"=3"),"-")</f>
        <v>1</v>
      </c>
      <c r="AP85" s="1154">
        <f>IF(AM85&gt;0,COUNTIF('INTEGRALE verrouillée'!BY83:CK83,"=1"),"-")</f>
        <v>2</v>
      </c>
      <c r="AQ85" s="1254">
        <f>IF(AM85&gt;0,AVERAGE('INTEGRALE verrouillée'!BY83:CK83),"-")</f>
        <v>6.8</v>
      </c>
      <c r="AR85" s="1225">
        <v>9</v>
      </c>
      <c r="AS85" s="1089">
        <f>COUNTIF('INTEGRALE verrouillée'!CL83:CW83,"&gt;0")</f>
        <v>9</v>
      </c>
      <c r="AT85" s="1090">
        <f t="shared" si="27"/>
        <v>0.75</v>
      </c>
      <c r="AU85" s="1268">
        <f>IF(AS85&gt;0,COUNTIF('INTEGRALE verrouillée'!CL83:CW83,"=2")+COUNTIF('INTEGRALE verrouillée'!CL83:CW83,"=3"),"-")</f>
        <v>1</v>
      </c>
      <c r="AV85" s="1089">
        <f>IF(AS85&gt;0,COUNTIF('INTEGRALE verrouillée'!CL83:CW83,"=1"),"-")</f>
        <v>0</v>
      </c>
      <c r="AW85" s="1255">
        <f>IF(AS85&gt;0,AVERAGE('INTEGRALE verrouillée'!CL83:CW83),"-")</f>
        <v>10.222222222222221</v>
      </c>
      <c r="AX85" s="1104">
        <v>16</v>
      </c>
      <c r="AY85" s="1098">
        <f>COUNTIF('INTEGRALE verrouillée'!CX83:DJ83,"&gt;0")</f>
        <v>12</v>
      </c>
      <c r="AZ85" s="1099">
        <f t="shared" si="28"/>
        <v>0.92307692307692313</v>
      </c>
      <c r="BA85" s="1237">
        <f>IF(AY85&gt;0,COUNTIF('INTEGRALE verrouillée'!CX83:DJ83,"=2")+COUNTIF('INTEGRALE verrouillée'!CX83:DJ83,"=3"),"-")</f>
        <v>2</v>
      </c>
      <c r="BB85" s="1098">
        <f>IF(AY85&gt;0,COUNTIF('INTEGRALE verrouillée'!CX83:DJ83,"=1"),"-")</f>
        <v>3</v>
      </c>
      <c r="BC85" s="1238">
        <f>IF(AY85&gt;0,AVERAGE('INTEGRALE verrouillée'!CX83:DJ83),"-")</f>
        <v>6.5</v>
      </c>
      <c r="BD85" s="1107">
        <v>2</v>
      </c>
      <c r="BE85" s="1114">
        <f>COUNTIF('INTEGRALE verrouillée'!DK83:DS83,"&gt;0")</f>
        <v>4</v>
      </c>
      <c r="BF85" s="1115">
        <f t="shared" si="29"/>
        <v>0.5</v>
      </c>
      <c r="BG85" s="1242">
        <f>IF(BE85&gt;0,COUNTIF('INTEGRALE verrouillée'!DK83:DS83,"=2")+COUNTIF('INTEGRALE verrouillée'!DK83:DS83,"=3"),"-")</f>
        <v>0</v>
      </c>
      <c r="BH85" s="1114">
        <f>IF(BE85&gt;0,COUNTIF('INTEGRALE verrouillée'!DK83:DS83,"=1"),"-")</f>
        <v>1</v>
      </c>
      <c r="BI85" s="1250">
        <f>IF(BE85&gt;0,AVERAGE('INTEGRALE verrouillée'!DK83:DS83),"-")</f>
        <v>6.5</v>
      </c>
      <c r="BJ85" s="1215" t="s">
        <v>0</v>
      </c>
      <c r="BK85" s="1339"/>
      <c r="BL85" s="1443" t="s">
        <v>179</v>
      </c>
    </row>
    <row r="86" spans="1:64" s="1269" customFormat="1" ht="11.1" customHeight="1" x14ac:dyDescent="0.25">
      <c r="A86" s="1333"/>
      <c r="B86" s="177" t="s">
        <v>45</v>
      </c>
      <c r="C86" s="1080">
        <f>'INTEGRALE verrouillée'!C84</f>
        <v>1</v>
      </c>
      <c r="D86" s="938">
        <f>'INTEGRALE verrouillée'!D84</f>
        <v>1.0416666666666666E-2</v>
      </c>
      <c r="E86" s="1089">
        <f>COUNTIF('INTEGRALE verrouillée'!AA84:AC84,"&gt;0")</f>
        <v>0</v>
      </c>
      <c r="F86" s="1090" t="str">
        <f t="shared" si="20"/>
        <v>-</v>
      </c>
      <c r="G86" s="1091" t="str">
        <f>IF(E86&gt;0,AVERAGE('INTEGRALE verrouillée'!AA84:AC84),"-")</f>
        <v>-</v>
      </c>
      <c r="H86" s="1104" t="s">
        <v>0</v>
      </c>
      <c r="I86" s="1098">
        <f>COUNTIF('INTEGRALE verrouillée'!AD84:AK84,"&gt;0")</f>
        <v>0</v>
      </c>
      <c r="J86" s="1099" t="str">
        <f t="shared" si="21"/>
        <v>-</v>
      </c>
      <c r="K86" s="1237" t="str">
        <f>IF(I86&gt;0,COUNTIF('INTEGRALE verrouillée'!AD84:AK84,"=2")+COUNTIF('INTEGRALE verrouillée'!AD84:AK84,"=3"),"-")</f>
        <v>-</v>
      </c>
      <c r="L86" s="1098" t="str">
        <f>IF(I86&gt;0,COUNTIF('INTEGRALE verrouillée'!AD84:AK84,"=1"),"-")</f>
        <v>-</v>
      </c>
      <c r="M86" s="1238" t="str">
        <f>IF(I86&gt;0,AVERAGE('INTEGRALE verrouillée'!AD84:AK84),"-")</f>
        <v>-</v>
      </c>
      <c r="N86" s="1107" t="s">
        <v>0</v>
      </c>
      <c r="O86" s="1114">
        <f>COUNTIF('INTEGRALE verrouillée'!AL84:AS84,"&gt;0")</f>
        <v>1</v>
      </c>
      <c r="P86" s="1115">
        <f t="shared" si="22"/>
        <v>0.125</v>
      </c>
      <c r="Q86" s="1242">
        <f>IF(O86&gt;0,COUNTIF('INTEGRALE verrouillée'!AL84:AS84,"=2")+COUNTIF('INTEGRALE verrouillée'!AL84:AS84,"=3"),"-")</f>
        <v>0</v>
      </c>
      <c r="R86" s="1114">
        <f>IF(O86&gt;0,COUNTIF('INTEGRALE verrouillée'!AL84:AS84,"=1"),"-")</f>
        <v>0</v>
      </c>
      <c r="S86" s="1250">
        <f>IF(O86&gt;0,AVERAGE('INTEGRALE verrouillée'!AL84:AS84),"-")</f>
        <v>9</v>
      </c>
      <c r="T86" s="1218" t="s">
        <v>367</v>
      </c>
      <c r="U86" s="1124">
        <f>COUNTIF('INTEGRALE verrouillée'!AT84:BC84,"&gt;0")</f>
        <v>0</v>
      </c>
      <c r="V86" s="1125" t="str">
        <f t="shared" si="23"/>
        <v>-</v>
      </c>
      <c r="W86" s="1249" t="str">
        <f>IF(U86&gt;0,COUNTIF('INTEGRALE verrouillée'!AT84:BC84,"=2")+COUNTIF('INTEGRALE verrouillée'!AT84:BC84,"=3"),"-")</f>
        <v>-</v>
      </c>
      <c r="X86" s="1124" t="str">
        <f>IF(U86&gt;0,COUNTIF('INTEGRALE verrouillée'!AT84:BC84,"=1"),"-")</f>
        <v>-</v>
      </c>
      <c r="Y86" s="1251" t="str">
        <f>IF(U86&gt;0,AVERAGE('INTEGRALE verrouillée'!AT84:BC84),"-")</f>
        <v>-</v>
      </c>
      <c r="Z86" s="1220" t="s">
        <v>0</v>
      </c>
      <c r="AA86" s="1134">
        <f>COUNTIF('INTEGRALE verrouillée'!BD84:BN84,"&gt;0")</f>
        <v>0</v>
      </c>
      <c r="AB86" s="1135" t="str">
        <f t="shared" si="24"/>
        <v>-</v>
      </c>
      <c r="AC86" s="1259" t="str">
        <f>IF(AA86&gt;0,COUNTIF('INTEGRALE verrouillée'!BD84:BN84,"=2")+COUNTIF('INTEGRALE verrouillée'!BD84:BN84,"=3"),"-")</f>
        <v>-</v>
      </c>
      <c r="AD86" s="1134" t="str">
        <f>IF(AA86&gt;0,COUNTIF('INTEGRALE verrouillée'!BD84:BN84,"=1"),"-")</f>
        <v>-</v>
      </c>
      <c r="AE86" s="1252" t="str">
        <f>IF(AA86&gt;0,AVERAGE('INTEGRALE verrouillée'!BD84:BN84),"-")</f>
        <v>-</v>
      </c>
      <c r="AF86" s="1221" t="s">
        <v>0</v>
      </c>
      <c r="AG86" s="1144">
        <f>COUNTIF('INTEGRALE verrouillée'!BO84:BX84,"&gt;0")</f>
        <v>0</v>
      </c>
      <c r="AH86" s="1145" t="str">
        <f t="shared" si="25"/>
        <v>-</v>
      </c>
      <c r="AI86" s="1262" t="str">
        <f>IF(AG86&gt;0,COUNTIF('INTEGRALE verrouillée'!BO84:BX84,"=2")+COUNTIF('INTEGRALE verrouillée'!BO84:BX84,"=3"),"-")</f>
        <v>-</v>
      </c>
      <c r="AJ86" s="1144" t="str">
        <f>IF(AG86&gt;0,COUNTIF('INTEGRALE verrouillée'!BO84:BX84,"=1"),"-")</f>
        <v>-</v>
      </c>
      <c r="AK86" s="1253" t="str">
        <f>IF(AG86&gt;0,AVERAGE('INTEGRALE verrouillée'!BO84:BX84),"-")</f>
        <v>-</v>
      </c>
      <c r="AL86" s="1223" t="s">
        <v>0</v>
      </c>
      <c r="AM86" s="1154">
        <f>COUNTIF('INTEGRALE verrouillée'!BY84:CK84,"&gt;0")</f>
        <v>0</v>
      </c>
      <c r="AN86" s="1155" t="str">
        <f t="shared" si="26"/>
        <v>-</v>
      </c>
      <c r="AO86" s="1265" t="str">
        <f>IF(AM86&gt;0,COUNTIF('INTEGRALE verrouillée'!BY84:CK84,"=2")+COUNTIF('INTEGRALE verrouillée'!BY84:CK84,"=3"),"-")</f>
        <v>-</v>
      </c>
      <c r="AP86" s="1154" t="str">
        <f>IF(AM86&gt;0,COUNTIF('INTEGRALE verrouillée'!BY84:CK84,"=1"),"-")</f>
        <v>-</v>
      </c>
      <c r="AQ86" s="1254" t="str">
        <f>IF(AM86&gt;0,AVERAGE('INTEGRALE verrouillée'!BY84:CK84),"-")</f>
        <v>-</v>
      </c>
      <c r="AR86" s="1225" t="s">
        <v>0</v>
      </c>
      <c r="AS86" s="1089">
        <f>COUNTIF('INTEGRALE verrouillée'!CL84:CW84,"&gt;0")</f>
        <v>0</v>
      </c>
      <c r="AT86" s="1090" t="str">
        <f t="shared" si="27"/>
        <v>-</v>
      </c>
      <c r="AU86" s="1268" t="str">
        <f>IF(AS86&gt;0,COUNTIF('INTEGRALE verrouillée'!CL84:CW84,"=2")+COUNTIF('INTEGRALE verrouillée'!CL84:CW84,"=3"),"-")</f>
        <v>-</v>
      </c>
      <c r="AV86" s="1089" t="str">
        <f>IF(AS86&gt;0,COUNTIF('INTEGRALE verrouillée'!CL84:CW84,"=1"),"-")</f>
        <v>-</v>
      </c>
      <c r="AW86" s="1255" t="str">
        <f>IF(AS86&gt;0,AVERAGE('INTEGRALE verrouillée'!CL84:CW84),"-")</f>
        <v>-</v>
      </c>
      <c r="AX86" s="1104" t="s">
        <v>0</v>
      </c>
      <c r="AY86" s="1098">
        <f>COUNTIF('INTEGRALE verrouillée'!CX84:DJ84,"&gt;0")</f>
        <v>0</v>
      </c>
      <c r="AZ86" s="1099" t="str">
        <f t="shared" si="28"/>
        <v>-</v>
      </c>
      <c r="BA86" s="1237" t="str">
        <f>IF(AY86&gt;0,COUNTIF('INTEGRALE verrouillée'!CX84:DJ84,"=2")+COUNTIF('INTEGRALE verrouillée'!CX84:DJ84,"=3"),"-")</f>
        <v>-</v>
      </c>
      <c r="BB86" s="1098" t="str">
        <f>IF(AY86&gt;0,COUNTIF('INTEGRALE verrouillée'!CX84:DJ84,"=1"),"-")</f>
        <v>-</v>
      </c>
      <c r="BC86" s="1238" t="str">
        <f>IF(AY86&gt;0,AVERAGE('INTEGRALE verrouillée'!CX84:DJ84),"-")</f>
        <v>-</v>
      </c>
      <c r="BD86" s="1107" t="s">
        <v>0</v>
      </c>
      <c r="BE86" s="1114">
        <f>COUNTIF('INTEGRALE verrouillée'!DK84:DS84,"&gt;0")</f>
        <v>0</v>
      </c>
      <c r="BF86" s="1115" t="str">
        <f t="shared" si="29"/>
        <v>-</v>
      </c>
      <c r="BG86" s="1242" t="str">
        <f>IF(BE86&gt;0,COUNTIF('INTEGRALE verrouillée'!DK84:DS84,"=2")+COUNTIF('INTEGRALE verrouillée'!DK84:DS84,"=3"),"-")</f>
        <v>-</v>
      </c>
      <c r="BH86" s="1114" t="str">
        <f>IF(BE86&gt;0,COUNTIF('INTEGRALE verrouillée'!DK84:DS84,"=1"),"-")</f>
        <v>-</v>
      </c>
      <c r="BI86" s="1250" t="str">
        <f>IF(BE86&gt;0,AVERAGE('INTEGRALE verrouillée'!DK84:DS84),"-")</f>
        <v>-</v>
      </c>
      <c r="BJ86" s="1215" t="s">
        <v>0</v>
      </c>
      <c r="BK86" s="1339"/>
      <c r="BL86" s="1443"/>
    </row>
    <row r="87" spans="1:64" s="1166" customFormat="1" ht="11.1" customHeight="1" x14ac:dyDescent="0.25">
      <c r="A87" s="1333"/>
      <c r="B87" s="179" t="s">
        <v>155</v>
      </c>
      <c r="C87" s="1080">
        <f>'INTEGRALE verrouillée'!C85</f>
        <v>28</v>
      </c>
      <c r="D87" s="938">
        <f>'INTEGRALE verrouillée'!D85</f>
        <v>0.29166666666666669</v>
      </c>
      <c r="E87" s="1089">
        <f>COUNTIF('INTEGRALE verrouillée'!AA85:AC85,"&gt;0")</f>
        <v>1</v>
      </c>
      <c r="F87" s="1090">
        <f t="shared" si="20"/>
        <v>0.33333333333333331</v>
      </c>
      <c r="G87" s="1091">
        <f>IF(E87&gt;0,AVERAGE('INTEGRALE verrouillée'!AA85:AC85),"-")</f>
        <v>4</v>
      </c>
      <c r="H87" s="1104">
        <v>8</v>
      </c>
      <c r="I87" s="1098">
        <f>COUNTIF('INTEGRALE verrouillée'!AD85:AK85,"&gt;0")</f>
        <v>5</v>
      </c>
      <c r="J87" s="1099">
        <f t="shared" si="21"/>
        <v>0.625</v>
      </c>
      <c r="K87" s="1237">
        <f>IF(I87&gt;0,COUNTIF('INTEGRALE verrouillée'!AD85:AK85,"=2")+COUNTIF('INTEGRALE verrouillée'!AD85:AK85,"=3"),"-")</f>
        <v>0</v>
      </c>
      <c r="L87" s="1098">
        <f>IF(I87&gt;0,COUNTIF('INTEGRALE verrouillée'!AD85:AK85,"=1"),"-")</f>
        <v>1</v>
      </c>
      <c r="M87" s="1238">
        <f>IF(I87&gt;0,AVERAGE('INTEGRALE verrouillée'!AD85:AK85),"-")</f>
        <v>8.4</v>
      </c>
      <c r="N87" s="1107">
        <v>11</v>
      </c>
      <c r="O87" s="1114">
        <f>COUNTIF('INTEGRALE verrouillée'!AL85:AS85,"&gt;0")</f>
        <v>5</v>
      </c>
      <c r="P87" s="1115">
        <f t="shared" si="22"/>
        <v>0.625</v>
      </c>
      <c r="Q87" s="1242">
        <f>IF(O87&gt;0,COUNTIF('INTEGRALE verrouillée'!AL85:AS85,"=2")+COUNTIF('INTEGRALE verrouillée'!AL85:AS85,"=3"),"-")</f>
        <v>2</v>
      </c>
      <c r="R87" s="1114">
        <f>IF(O87&gt;0,COUNTIF('INTEGRALE verrouillée'!AL85:AS85,"=1"),"-")</f>
        <v>0</v>
      </c>
      <c r="S87" s="1250">
        <f>IF(O87&gt;0,AVERAGE('INTEGRALE verrouillée'!AL85:AS85),"-")</f>
        <v>7.8</v>
      </c>
      <c r="T87" s="1214">
        <v>11</v>
      </c>
      <c r="U87" s="1124">
        <f>COUNTIF('INTEGRALE verrouillée'!AT85:BC85,"&gt;0")</f>
        <v>3</v>
      </c>
      <c r="V87" s="1125">
        <f t="shared" si="23"/>
        <v>0.3</v>
      </c>
      <c r="W87" s="1249">
        <f>IF(U87&gt;0,COUNTIF('INTEGRALE verrouillée'!AT85:BC85,"=2")+COUNTIF('INTEGRALE verrouillée'!AT85:BC85,"=3"),"-")</f>
        <v>1</v>
      </c>
      <c r="X87" s="1124">
        <f>IF(U87&gt;0,COUNTIF('INTEGRALE verrouillée'!AT85:BC85,"=1"),"-")</f>
        <v>0</v>
      </c>
      <c r="Y87" s="1251">
        <f>IF(U87&gt;0,AVERAGE('INTEGRALE verrouillée'!AT85:BC85),"-")</f>
        <v>6</v>
      </c>
      <c r="Z87" s="1220">
        <v>10</v>
      </c>
      <c r="AA87" s="1134">
        <f>COUNTIF('INTEGRALE verrouillée'!BD85:BN85,"&gt;0")</f>
        <v>5</v>
      </c>
      <c r="AB87" s="1135">
        <f t="shared" si="24"/>
        <v>0.45454545454545453</v>
      </c>
      <c r="AC87" s="1259">
        <f>IF(AA87&gt;0,COUNTIF('INTEGRALE verrouillée'!BD85:BN85,"=2")+COUNTIF('INTEGRALE verrouillée'!BD85:BN85,"=3"),"-")</f>
        <v>1</v>
      </c>
      <c r="AD87" s="1134">
        <f>IF(AA87&gt;0,COUNTIF('INTEGRALE verrouillée'!BD85:BN85,"=1"),"-")</f>
        <v>1</v>
      </c>
      <c r="AE87" s="1252">
        <f>IF(AA87&gt;0,AVERAGE('INTEGRALE verrouillée'!BD85:BN85),"-")</f>
        <v>5.4</v>
      </c>
      <c r="AF87" s="1221">
        <v>5</v>
      </c>
      <c r="AG87" s="1144">
        <f>COUNTIF('INTEGRALE verrouillée'!BO85:BX85,"&gt;0")</f>
        <v>1</v>
      </c>
      <c r="AH87" s="1145">
        <f t="shared" si="25"/>
        <v>0.1</v>
      </c>
      <c r="AI87" s="1262">
        <f>IF(AG87&gt;0,COUNTIF('INTEGRALE verrouillée'!BO85:BX85,"=2")+COUNTIF('INTEGRALE verrouillée'!BO85:BX85,"=3"),"-")</f>
        <v>0</v>
      </c>
      <c r="AJ87" s="1144">
        <f>IF(AG87&gt;0,COUNTIF('INTEGRALE verrouillée'!BO85:BX85,"=1"),"-")</f>
        <v>0</v>
      </c>
      <c r="AK87" s="1253">
        <f>IF(AG87&gt;0,AVERAGE('INTEGRALE verrouillée'!BO85:BX85),"-")</f>
        <v>6</v>
      </c>
      <c r="AL87" s="1224" t="s">
        <v>367</v>
      </c>
      <c r="AM87" s="1154">
        <f>COUNTIF('INTEGRALE verrouillée'!BY85:CK85,"&gt;0")</f>
        <v>4</v>
      </c>
      <c r="AN87" s="1155">
        <f t="shared" si="26"/>
        <v>0.30769230769230771</v>
      </c>
      <c r="AO87" s="1265">
        <f>IF(AM87&gt;0,COUNTIF('INTEGRALE verrouillée'!BY85:CK85,"=2")+COUNTIF('INTEGRALE verrouillée'!BY85:CK85,"=3"),"-")</f>
        <v>0</v>
      </c>
      <c r="AP87" s="1154">
        <f>IF(AM87&gt;0,COUNTIF('INTEGRALE verrouillée'!BY85:CK85,"=1"),"-")</f>
        <v>1</v>
      </c>
      <c r="AQ87" s="1254">
        <f>IF(AM87&gt;0,AVERAGE('INTEGRALE verrouillée'!BY85:CK85),"-")</f>
        <v>5.5</v>
      </c>
      <c r="AR87" s="1225">
        <v>10</v>
      </c>
      <c r="AS87" s="1089">
        <f>COUNTIF('INTEGRALE verrouillée'!CL85:CW85,"&gt;0")</f>
        <v>2</v>
      </c>
      <c r="AT87" s="1090">
        <f t="shared" si="27"/>
        <v>0.16666666666666666</v>
      </c>
      <c r="AU87" s="1268">
        <f>IF(AS87&gt;0,COUNTIF('INTEGRALE verrouillée'!CL85:CW85,"=2")+COUNTIF('INTEGRALE verrouillée'!CL85:CW85,"=3"),"-")</f>
        <v>0</v>
      </c>
      <c r="AV87" s="1089">
        <f>IF(AS87&gt;0,COUNTIF('INTEGRALE verrouillée'!CL85:CW85,"=1"),"-")</f>
        <v>1</v>
      </c>
      <c r="AW87" s="1255">
        <f>IF(AS87&gt;0,AVERAGE('INTEGRALE verrouillée'!CL85:CW85),"-")</f>
        <v>2.5</v>
      </c>
      <c r="AX87" s="1230" t="s">
        <v>367</v>
      </c>
      <c r="AY87" s="1098">
        <f>COUNTIF('INTEGRALE verrouillée'!CX85:DJ85,"&gt;0")</f>
        <v>2</v>
      </c>
      <c r="AZ87" s="1099">
        <f t="shared" si="28"/>
        <v>0.15384615384615385</v>
      </c>
      <c r="BA87" s="1237">
        <f>IF(AY87&gt;0,COUNTIF('INTEGRALE verrouillée'!CX85:DJ85,"=2")+COUNTIF('INTEGRALE verrouillée'!CX85:DJ85,"=3"),"-")</f>
        <v>1</v>
      </c>
      <c r="BB87" s="1098">
        <f>IF(AY87&gt;0,COUNTIF('INTEGRALE verrouillée'!CX85:DJ85,"=1"),"-")</f>
        <v>0</v>
      </c>
      <c r="BC87" s="1238">
        <f>IF(AY87&gt;0,AVERAGE('INTEGRALE verrouillée'!CX85:DJ85),"-")</f>
        <v>4.5</v>
      </c>
      <c r="BD87" s="1217" t="s">
        <v>367</v>
      </c>
      <c r="BE87" s="1114">
        <f>COUNTIF('INTEGRALE verrouillée'!DK85:DS85,"&gt;0")</f>
        <v>0</v>
      </c>
      <c r="BF87" s="1115" t="str">
        <f t="shared" si="29"/>
        <v>-</v>
      </c>
      <c r="BG87" s="1242" t="str">
        <f>IF(BE87&gt;0,COUNTIF('INTEGRALE verrouillée'!DK85:DS85,"=2")+COUNTIF('INTEGRALE verrouillée'!DK85:DS85,"=3"),"-")</f>
        <v>-</v>
      </c>
      <c r="BH87" s="1114" t="str">
        <f>IF(BE87&gt;0,COUNTIF('INTEGRALE verrouillée'!DK85:DS85,"=1"),"-")</f>
        <v>-</v>
      </c>
      <c r="BI87" s="1250" t="str">
        <f>IF(BE87&gt;0,AVERAGE('INTEGRALE verrouillée'!DK85:DS85),"-")</f>
        <v>-</v>
      </c>
      <c r="BJ87" s="1215" t="s">
        <v>0</v>
      </c>
      <c r="BK87" s="1339"/>
      <c r="BL87" s="1443" t="s">
        <v>116</v>
      </c>
    </row>
    <row r="88" spans="1:64" s="1166" customFormat="1" ht="11.1" customHeight="1" x14ac:dyDescent="0.25">
      <c r="A88" s="1334"/>
      <c r="B88" s="178" t="s">
        <v>220</v>
      </c>
      <c r="C88" s="1080">
        <f>'INTEGRALE verrouillée'!C86</f>
        <v>8</v>
      </c>
      <c r="D88" s="938">
        <f>'INTEGRALE verrouillée'!D86</f>
        <v>8.3333333333333329E-2</v>
      </c>
      <c r="E88" s="1089">
        <f>COUNTIF('INTEGRALE verrouillée'!AA86:AC86,"&gt;0")</f>
        <v>1</v>
      </c>
      <c r="F88" s="1090">
        <f t="shared" si="20"/>
        <v>0.33333333333333331</v>
      </c>
      <c r="G88" s="1091">
        <f>IF(E88&gt;0,AVERAGE('INTEGRALE verrouillée'!AA86:AC86),"-")</f>
        <v>10</v>
      </c>
      <c r="H88" s="1104">
        <v>16</v>
      </c>
      <c r="I88" s="1098">
        <f>COUNTIF('INTEGRALE verrouillée'!AD86:AK86,"&gt;0")</f>
        <v>4</v>
      </c>
      <c r="J88" s="1099">
        <f t="shared" si="21"/>
        <v>0.5</v>
      </c>
      <c r="K88" s="1237">
        <f>IF(I88&gt;0,COUNTIF('INTEGRALE verrouillée'!AD86:AK86,"=2")+COUNTIF('INTEGRALE verrouillée'!AD86:AK86,"=3"),"-")</f>
        <v>0</v>
      </c>
      <c r="L88" s="1098">
        <f>IF(I88&gt;0,COUNTIF('INTEGRALE verrouillée'!AD86:AK86,"=1"),"-")</f>
        <v>1</v>
      </c>
      <c r="M88" s="1238">
        <f>IF(I88&gt;0,AVERAGE('INTEGRALE verrouillée'!AD86:AK86),"-")</f>
        <v>4.25</v>
      </c>
      <c r="N88" s="1107">
        <v>5</v>
      </c>
      <c r="O88" s="1114">
        <f>COUNTIF('INTEGRALE verrouillée'!AL86:AS86,"&gt;0")</f>
        <v>2</v>
      </c>
      <c r="P88" s="1115">
        <f t="shared" si="22"/>
        <v>0.25</v>
      </c>
      <c r="Q88" s="1242">
        <f>IF(O88&gt;0,COUNTIF('INTEGRALE verrouillée'!AL86:AS86,"=2")+COUNTIF('INTEGRALE verrouillée'!AL86:AS86,"=3"),"-")</f>
        <v>0</v>
      </c>
      <c r="R88" s="1114">
        <f>IF(O88&gt;0,COUNTIF('INTEGRALE verrouillée'!AL86:AS86,"=1"),"-")</f>
        <v>0</v>
      </c>
      <c r="S88" s="1250">
        <f>IF(O88&gt;0,AVERAGE('INTEGRALE verrouillée'!AL86:AS86),"-")</f>
        <v>8</v>
      </c>
      <c r="T88" s="1218" t="s">
        <v>367</v>
      </c>
      <c r="U88" s="1124">
        <f>COUNTIF('INTEGRALE verrouillée'!AT86:BC86,"&gt;0")</f>
        <v>1</v>
      </c>
      <c r="V88" s="1125">
        <f t="shared" si="23"/>
        <v>0.1</v>
      </c>
      <c r="W88" s="1249">
        <f>IF(U88&gt;0,COUNTIF('INTEGRALE verrouillée'!AT86:BC86,"=2")+COUNTIF('INTEGRALE verrouillée'!AT86:BC86,"=3"),"-")</f>
        <v>0</v>
      </c>
      <c r="X88" s="1124">
        <f>IF(U88&gt;0,COUNTIF('INTEGRALE verrouillée'!AT86:BC86,"=1"),"-")</f>
        <v>0</v>
      </c>
      <c r="Y88" s="1251">
        <f>IF(U88&gt;0,AVERAGE('INTEGRALE verrouillée'!AT86:BC86),"-")</f>
        <v>8</v>
      </c>
      <c r="Z88" s="1219" t="s">
        <v>367</v>
      </c>
      <c r="AA88" s="1134">
        <f>COUNTIF('INTEGRALE verrouillée'!BD86:BN86,"&gt;0")</f>
        <v>0</v>
      </c>
      <c r="AB88" s="1135" t="str">
        <f t="shared" si="24"/>
        <v>-</v>
      </c>
      <c r="AC88" s="1259" t="str">
        <f>IF(AA88&gt;0,COUNTIF('INTEGRALE verrouillée'!BD86:BN86,"=2")+COUNTIF('INTEGRALE verrouillée'!BD86:BN86,"=3"),"-")</f>
        <v>-</v>
      </c>
      <c r="AD88" s="1134" t="str">
        <f>IF(AA88&gt;0,COUNTIF('INTEGRALE verrouillée'!BD86:BN86,"=1"),"-")</f>
        <v>-</v>
      </c>
      <c r="AE88" s="1252" t="str">
        <f>IF(AA88&gt;0,AVERAGE('INTEGRALE verrouillée'!BD86:BN86),"-")</f>
        <v>-</v>
      </c>
      <c r="AF88" s="1221" t="s">
        <v>0</v>
      </c>
      <c r="AG88" s="1144">
        <f>COUNTIF('INTEGRALE verrouillée'!BO86:BX86,"&gt;0")</f>
        <v>0</v>
      </c>
      <c r="AH88" s="1145" t="str">
        <f t="shared" si="25"/>
        <v>-</v>
      </c>
      <c r="AI88" s="1262" t="str">
        <f>IF(AG88&gt;0,COUNTIF('INTEGRALE verrouillée'!BO86:BX86,"=2")+COUNTIF('INTEGRALE verrouillée'!BO86:BX86,"=3"),"-")</f>
        <v>-</v>
      </c>
      <c r="AJ88" s="1144" t="str">
        <f>IF(AG88&gt;0,COUNTIF('INTEGRALE verrouillée'!BO86:BX86,"=1"),"-")</f>
        <v>-</v>
      </c>
      <c r="AK88" s="1253" t="str">
        <f>IF(AG88&gt;0,AVERAGE('INTEGRALE verrouillée'!BO86:BX86),"-")</f>
        <v>-</v>
      </c>
      <c r="AL88" s="1223" t="s">
        <v>0</v>
      </c>
      <c r="AM88" s="1154">
        <f>COUNTIF('INTEGRALE verrouillée'!BY86:CK86,"&gt;0")</f>
        <v>0</v>
      </c>
      <c r="AN88" s="1155" t="str">
        <f t="shared" si="26"/>
        <v>-</v>
      </c>
      <c r="AO88" s="1265" t="str">
        <f>IF(AM88&gt;0,COUNTIF('INTEGRALE verrouillée'!BY86:CK86,"=2")+COUNTIF('INTEGRALE verrouillée'!BY86:CK86,"=3"),"-")</f>
        <v>-</v>
      </c>
      <c r="AP88" s="1154" t="str">
        <f>IF(AM88&gt;0,COUNTIF('INTEGRALE verrouillée'!BY86:CK86,"=1"),"-")</f>
        <v>-</v>
      </c>
      <c r="AQ88" s="1254" t="str">
        <f>IF(AM88&gt;0,AVERAGE('INTEGRALE verrouillée'!BY86:CK86),"-")</f>
        <v>-</v>
      </c>
      <c r="AR88" s="1225" t="s">
        <v>0</v>
      </c>
      <c r="AS88" s="1089">
        <f>COUNTIF('INTEGRALE verrouillée'!CL86:CW86,"&gt;0")</f>
        <v>0</v>
      </c>
      <c r="AT88" s="1090" t="str">
        <f t="shared" si="27"/>
        <v>-</v>
      </c>
      <c r="AU88" s="1268" t="str">
        <f>IF(AS88&gt;0,COUNTIF('INTEGRALE verrouillée'!CL86:CW86,"=2")+COUNTIF('INTEGRALE verrouillée'!CL86:CW86,"=3"),"-")</f>
        <v>-</v>
      </c>
      <c r="AV88" s="1089" t="str">
        <f>IF(AS88&gt;0,COUNTIF('INTEGRALE verrouillée'!CL86:CW86,"=1"),"-")</f>
        <v>-</v>
      </c>
      <c r="AW88" s="1255" t="str">
        <f>IF(AS88&gt;0,AVERAGE('INTEGRALE verrouillée'!CL86:CW86),"-")</f>
        <v>-</v>
      </c>
      <c r="AX88" s="1104" t="s">
        <v>0</v>
      </c>
      <c r="AY88" s="1098">
        <f>COUNTIF('INTEGRALE verrouillée'!CX86:DJ86,"&gt;0")</f>
        <v>0</v>
      </c>
      <c r="AZ88" s="1099" t="str">
        <f t="shared" si="28"/>
        <v>-</v>
      </c>
      <c r="BA88" s="1237" t="str">
        <f>IF(AY88&gt;0,COUNTIF('INTEGRALE verrouillée'!CX86:DJ86,"=2")+COUNTIF('INTEGRALE verrouillée'!CX86:DJ86,"=3"),"-")</f>
        <v>-</v>
      </c>
      <c r="BB88" s="1098" t="str">
        <f>IF(AY88&gt;0,COUNTIF('INTEGRALE verrouillée'!CX86:DJ86,"=1"),"-")</f>
        <v>-</v>
      </c>
      <c r="BC88" s="1238" t="str">
        <f>IF(AY88&gt;0,AVERAGE('INTEGRALE verrouillée'!CX86:DJ86),"-")</f>
        <v>-</v>
      </c>
      <c r="BD88" s="1107" t="s">
        <v>0</v>
      </c>
      <c r="BE88" s="1114">
        <f>COUNTIF('INTEGRALE verrouillée'!DK86:DS86,"&gt;0")</f>
        <v>0</v>
      </c>
      <c r="BF88" s="1115" t="str">
        <f t="shared" si="29"/>
        <v>-</v>
      </c>
      <c r="BG88" s="1242" t="str">
        <f>IF(BE88&gt;0,COUNTIF('INTEGRALE verrouillée'!DK86:DS86,"=2")+COUNTIF('INTEGRALE verrouillée'!DK86:DS86,"=3"),"-")</f>
        <v>-</v>
      </c>
      <c r="BH88" s="1114" t="str">
        <f>IF(BE88&gt;0,COUNTIF('INTEGRALE verrouillée'!DK86:DS86,"=1"),"-")</f>
        <v>-</v>
      </c>
      <c r="BI88" s="1250" t="str">
        <f>IF(BE88&gt;0,AVERAGE('INTEGRALE verrouillée'!DK86:DS86),"-")</f>
        <v>-</v>
      </c>
      <c r="BJ88" s="1215" t="s">
        <v>0</v>
      </c>
      <c r="BK88" s="1339"/>
      <c r="BL88" s="1443"/>
    </row>
    <row r="89" spans="1:64" s="1166" customFormat="1" ht="11.1" customHeight="1" x14ac:dyDescent="0.25">
      <c r="A89" s="1333"/>
      <c r="B89" s="177" t="s">
        <v>47</v>
      </c>
      <c r="C89" s="1080">
        <f>'INTEGRALE verrouillée'!C87</f>
        <v>1</v>
      </c>
      <c r="D89" s="938">
        <f>'INTEGRALE verrouillée'!D87</f>
        <v>1.0416666666666666E-2</v>
      </c>
      <c r="E89" s="1089">
        <f>COUNTIF('INTEGRALE verrouillée'!AA87:AC87,"&gt;0")</f>
        <v>0</v>
      </c>
      <c r="F89" s="1090" t="str">
        <f t="shared" si="20"/>
        <v>-</v>
      </c>
      <c r="G89" s="1091" t="str">
        <f>IF(E89&gt;0,AVERAGE('INTEGRALE verrouillée'!AA87:AC87),"-")</f>
        <v>-</v>
      </c>
      <c r="H89" s="1104" t="s">
        <v>0</v>
      </c>
      <c r="I89" s="1098">
        <f>COUNTIF('INTEGRALE verrouillée'!AD87:AK87,"&gt;0")</f>
        <v>0</v>
      </c>
      <c r="J89" s="1099" t="str">
        <f t="shared" si="21"/>
        <v>-</v>
      </c>
      <c r="K89" s="1237" t="str">
        <f>IF(I89&gt;0,COUNTIF('INTEGRALE verrouillée'!AD87:AK87,"=2")+COUNTIF('INTEGRALE verrouillée'!AD87:AK87,"=3"),"-")</f>
        <v>-</v>
      </c>
      <c r="L89" s="1098" t="str">
        <f>IF(I89&gt;0,COUNTIF('INTEGRALE verrouillée'!AD87:AK87,"=1"),"-")</f>
        <v>-</v>
      </c>
      <c r="M89" s="1238" t="str">
        <f>IF(I89&gt;0,AVERAGE('INTEGRALE verrouillée'!AD87:AK87),"-")</f>
        <v>-</v>
      </c>
      <c r="N89" s="1107" t="s">
        <v>0</v>
      </c>
      <c r="O89" s="1114">
        <f>COUNTIF('INTEGRALE verrouillée'!AL87:AS87,"&gt;0")</f>
        <v>1</v>
      </c>
      <c r="P89" s="1115">
        <f t="shared" si="22"/>
        <v>0.125</v>
      </c>
      <c r="Q89" s="1242">
        <f>IF(O89&gt;0,COUNTIF('INTEGRALE verrouillée'!AL87:AS87,"=2")+COUNTIF('INTEGRALE verrouillée'!AL87:AS87,"=3"),"-")</f>
        <v>0</v>
      </c>
      <c r="R89" s="1114">
        <f>IF(O89&gt;0,COUNTIF('INTEGRALE verrouillée'!AL87:AS87,"=1"),"-")</f>
        <v>0</v>
      </c>
      <c r="S89" s="1250">
        <f>IF(O89&gt;0,AVERAGE('INTEGRALE verrouillée'!AL87:AS87),"-")</f>
        <v>9</v>
      </c>
      <c r="T89" s="1218" t="s">
        <v>367</v>
      </c>
      <c r="U89" s="1124">
        <f>COUNTIF('INTEGRALE verrouillée'!AT87:BC87,"&gt;0")</f>
        <v>0</v>
      </c>
      <c r="V89" s="1125" t="str">
        <f t="shared" si="23"/>
        <v>-</v>
      </c>
      <c r="W89" s="1249" t="str">
        <f>IF(U89&gt;0,COUNTIF('INTEGRALE verrouillée'!AT87:BC87,"=2")+COUNTIF('INTEGRALE verrouillée'!AT87:BC87,"=3"),"-")</f>
        <v>-</v>
      </c>
      <c r="X89" s="1124" t="str">
        <f>IF(U89&gt;0,COUNTIF('INTEGRALE verrouillée'!AT87:BC87,"=1"),"-")</f>
        <v>-</v>
      </c>
      <c r="Y89" s="1251" t="str">
        <f>IF(U89&gt;0,AVERAGE('INTEGRALE verrouillée'!AT87:BC87),"-")</f>
        <v>-</v>
      </c>
      <c r="Z89" s="1220" t="s">
        <v>0</v>
      </c>
      <c r="AA89" s="1134">
        <f>COUNTIF('INTEGRALE verrouillée'!BD87:BN87,"&gt;0")</f>
        <v>0</v>
      </c>
      <c r="AB89" s="1135" t="str">
        <f t="shared" si="24"/>
        <v>-</v>
      </c>
      <c r="AC89" s="1259" t="str">
        <f>IF(AA89&gt;0,COUNTIF('INTEGRALE verrouillée'!BD87:BN87,"=2")+COUNTIF('INTEGRALE verrouillée'!BD87:BN87,"=3"),"-")</f>
        <v>-</v>
      </c>
      <c r="AD89" s="1134" t="str">
        <f>IF(AA89&gt;0,COUNTIF('INTEGRALE verrouillée'!BD87:BN87,"=1"),"-")</f>
        <v>-</v>
      </c>
      <c r="AE89" s="1252" t="str">
        <f>IF(AA89&gt;0,AVERAGE('INTEGRALE verrouillée'!BD87:BN87),"-")</f>
        <v>-</v>
      </c>
      <c r="AF89" s="1221" t="s">
        <v>0</v>
      </c>
      <c r="AG89" s="1144">
        <f>COUNTIF('INTEGRALE verrouillée'!BO87:BX87,"&gt;0")</f>
        <v>0</v>
      </c>
      <c r="AH89" s="1145" t="str">
        <f t="shared" si="25"/>
        <v>-</v>
      </c>
      <c r="AI89" s="1262" t="str">
        <f>IF(AG89&gt;0,COUNTIF('INTEGRALE verrouillée'!BO87:BX87,"=2")+COUNTIF('INTEGRALE verrouillée'!BO87:BX87,"=3"),"-")</f>
        <v>-</v>
      </c>
      <c r="AJ89" s="1144" t="str">
        <f>IF(AG89&gt;0,COUNTIF('INTEGRALE verrouillée'!BO87:BX87,"=1"),"-")</f>
        <v>-</v>
      </c>
      <c r="AK89" s="1253" t="str">
        <f>IF(AG89&gt;0,AVERAGE('INTEGRALE verrouillée'!BO87:BX87),"-")</f>
        <v>-</v>
      </c>
      <c r="AL89" s="1223" t="s">
        <v>0</v>
      </c>
      <c r="AM89" s="1154">
        <f>COUNTIF('INTEGRALE verrouillée'!BY87:CK87,"&gt;0")</f>
        <v>0</v>
      </c>
      <c r="AN89" s="1155" t="str">
        <f t="shared" si="26"/>
        <v>-</v>
      </c>
      <c r="AO89" s="1265" t="str">
        <f>IF(AM89&gt;0,COUNTIF('INTEGRALE verrouillée'!BY87:CK87,"=2")+COUNTIF('INTEGRALE verrouillée'!BY87:CK87,"=3"),"-")</f>
        <v>-</v>
      </c>
      <c r="AP89" s="1154" t="str">
        <f>IF(AM89&gt;0,COUNTIF('INTEGRALE verrouillée'!BY87:CK87,"=1"),"-")</f>
        <v>-</v>
      </c>
      <c r="AQ89" s="1254" t="str">
        <f>IF(AM89&gt;0,AVERAGE('INTEGRALE verrouillée'!BY87:CK87),"-")</f>
        <v>-</v>
      </c>
      <c r="AR89" s="1225" t="s">
        <v>0</v>
      </c>
      <c r="AS89" s="1089">
        <f>COUNTIF('INTEGRALE verrouillée'!CL87:CW87,"&gt;0")</f>
        <v>0</v>
      </c>
      <c r="AT89" s="1090" t="str">
        <f t="shared" si="27"/>
        <v>-</v>
      </c>
      <c r="AU89" s="1268" t="str">
        <f>IF(AS89&gt;0,COUNTIF('INTEGRALE verrouillée'!CL87:CW87,"=2")+COUNTIF('INTEGRALE verrouillée'!CL87:CW87,"=3"),"-")</f>
        <v>-</v>
      </c>
      <c r="AV89" s="1089" t="str">
        <f>IF(AS89&gt;0,COUNTIF('INTEGRALE verrouillée'!CL87:CW87,"=1"),"-")</f>
        <v>-</v>
      </c>
      <c r="AW89" s="1255" t="str">
        <f>IF(AS89&gt;0,AVERAGE('INTEGRALE verrouillée'!CL87:CW87),"-")</f>
        <v>-</v>
      </c>
      <c r="AX89" s="1104" t="s">
        <v>0</v>
      </c>
      <c r="AY89" s="1098">
        <f>COUNTIF('INTEGRALE verrouillée'!CX87:DJ87,"&gt;0")</f>
        <v>0</v>
      </c>
      <c r="AZ89" s="1099" t="str">
        <f t="shared" si="28"/>
        <v>-</v>
      </c>
      <c r="BA89" s="1237" t="str">
        <f>IF(AY89&gt;0,COUNTIF('INTEGRALE verrouillée'!CX87:DJ87,"=2")+COUNTIF('INTEGRALE verrouillée'!CX87:DJ87,"=3"),"-")</f>
        <v>-</v>
      </c>
      <c r="BB89" s="1098" t="str">
        <f>IF(AY89&gt;0,COUNTIF('INTEGRALE verrouillée'!CX87:DJ87,"=1"),"-")</f>
        <v>-</v>
      </c>
      <c r="BC89" s="1238" t="str">
        <f>IF(AY89&gt;0,AVERAGE('INTEGRALE verrouillée'!CX87:DJ87),"-")</f>
        <v>-</v>
      </c>
      <c r="BD89" s="1107" t="s">
        <v>0</v>
      </c>
      <c r="BE89" s="1114">
        <f>COUNTIF('INTEGRALE verrouillée'!DK87:DS87,"&gt;0")</f>
        <v>0</v>
      </c>
      <c r="BF89" s="1115" t="str">
        <f t="shared" si="29"/>
        <v>-</v>
      </c>
      <c r="BG89" s="1242" t="str">
        <f>IF(BE89&gt;0,COUNTIF('INTEGRALE verrouillée'!DK87:DS87,"=2")+COUNTIF('INTEGRALE verrouillée'!DK87:DS87,"=3"),"-")</f>
        <v>-</v>
      </c>
      <c r="BH89" s="1114" t="str">
        <f>IF(BE89&gt;0,COUNTIF('INTEGRALE verrouillée'!DK87:DS87,"=1"),"-")</f>
        <v>-</v>
      </c>
      <c r="BI89" s="1250" t="str">
        <f>IF(BE89&gt;0,AVERAGE('INTEGRALE verrouillée'!DK87:DS87),"-")</f>
        <v>-</v>
      </c>
      <c r="BJ89" s="1215" t="s">
        <v>0</v>
      </c>
      <c r="BK89" s="1339"/>
      <c r="BL89" s="1443"/>
    </row>
    <row r="90" spans="1:64" s="1269" customFormat="1" ht="11.1" customHeight="1" x14ac:dyDescent="0.25">
      <c r="A90" s="1333"/>
      <c r="B90" s="177" t="s">
        <v>39</v>
      </c>
      <c r="C90" s="1080">
        <f>'INTEGRALE verrouillée'!C88</f>
        <v>1</v>
      </c>
      <c r="D90" s="938">
        <f>'INTEGRALE verrouillée'!D88</f>
        <v>1.0416666666666666E-2</v>
      </c>
      <c r="E90" s="1089">
        <f>COUNTIF('INTEGRALE verrouillée'!AA88:AC88,"&gt;0")</f>
        <v>0</v>
      </c>
      <c r="F90" s="1090" t="str">
        <f t="shared" si="20"/>
        <v>-</v>
      </c>
      <c r="G90" s="1091" t="str">
        <f>IF(E90&gt;0,AVERAGE('INTEGRALE verrouillée'!AA88:AC88),"-")</f>
        <v>-</v>
      </c>
      <c r="H90" s="1104" t="s">
        <v>0</v>
      </c>
      <c r="I90" s="1098">
        <f>COUNTIF('INTEGRALE verrouillée'!AD88:AK88,"&gt;0")</f>
        <v>1</v>
      </c>
      <c r="J90" s="1099">
        <f t="shared" si="21"/>
        <v>0.125</v>
      </c>
      <c r="K90" s="1237">
        <f>IF(I90&gt;0,COUNTIF('INTEGRALE verrouillée'!AD88:AK88,"=2")+COUNTIF('INTEGRALE verrouillée'!AD88:AK88,"=3"),"-")</f>
        <v>1</v>
      </c>
      <c r="L90" s="1098">
        <f>IF(I90&gt;0,COUNTIF('INTEGRALE verrouillée'!AD88:AK88,"=1"),"-")</f>
        <v>0</v>
      </c>
      <c r="M90" s="1238">
        <f>IF(I90&gt;0,AVERAGE('INTEGRALE verrouillée'!AD88:AK88),"-")</f>
        <v>2</v>
      </c>
      <c r="N90" s="1217" t="s">
        <v>367</v>
      </c>
      <c r="O90" s="1114">
        <f>COUNTIF('INTEGRALE verrouillée'!AL88:AS88,"&gt;0")</f>
        <v>0</v>
      </c>
      <c r="P90" s="1115" t="str">
        <f t="shared" si="22"/>
        <v>-</v>
      </c>
      <c r="Q90" s="1242" t="str">
        <f>IF(O90&gt;0,COUNTIF('INTEGRALE verrouillée'!AL88:AS88,"=2")+COUNTIF('INTEGRALE verrouillée'!AL88:AS88,"=3"),"-")</f>
        <v>-</v>
      </c>
      <c r="R90" s="1114" t="str">
        <f>IF(O90&gt;0,COUNTIF('INTEGRALE verrouillée'!AL88:AS88,"=1"),"-")</f>
        <v>-</v>
      </c>
      <c r="S90" s="1250" t="str">
        <f>IF(O90&gt;0,AVERAGE('INTEGRALE verrouillée'!AL88:AS88),"-")</f>
        <v>-</v>
      </c>
      <c r="T90" s="1214" t="s">
        <v>0</v>
      </c>
      <c r="U90" s="1124">
        <f>COUNTIF('INTEGRALE verrouillée'!AT88:BC88,"&gt;0")</f>
        <v>0</v>
      </c>
      <c r="V90" s="1125" t="str">
        <f t="shared" si="23"/>
        <v>-</v>
      </c>
      <c r="W90" s="1249" t="str">
        <f>IF(U90&gt;0,COUNTIF('INTEGRALE verrouillée'!AT88:BC88,"=2")+COUNTIF('INTEGRALE verrouillée'!AT88:BC88,"=3"),"-")</f>
        <v>-</v>
      </c>
      <c r="X90" s="1124" t="str">
        <f>IF(U90&gt;0,COUNTIF('INTEGRALE verrouillée'!AT88:BC88,"=1"),"-")</f>
        <v>-</v>
      </c>
      <c r="Y90" s="1251" t="str">
        <f>IF(U90&gt;0,AVERAGE('INTEGRALE verrouillée'!AT88:BC88),"-")</f>
        <v>-</v>
      </c>
      <c r="Z90" s="1220" t="s">
        <v>0</v>
      </c>
      <c r="AA90" s="1134">
        <f>COUNTIF('INTEGRALE verrouillée'!BD88:BN88,"&gt;0")</f>
        <v>0</v>
      </c>
      <c r="AB90" s="1135" t="str">
        <f t="shared" si="24"/>
        <v>-</v>
      </c>
      <c r="AC90" s="1259" t="str">
        <f>IF(AA90&gt;0,COUNTIF('INTEGRALE verrouillée'!BD88:BN88,"=2")+COUNTIF('INTEGRALE verrouillée'!BD88:BN88,"=3"),"-")</f>
        <v>-</v>
      </c>
      <c r="AD90" s="1134" t="str">
        <f>IF(AA90&gt;0,COUNTIF('INTEGRALE verrouillée'!BD88:BN88,"=1"),"-")</f>
        <v>-</v>
      </c>
      <c r="AE90" s="1252" t="str">
        <f>IF(AA90&gt;0,AVERAGE('INTEGRALE verrouillée'!BD88:BN88),"-")</f>
        <v>-</v>
      </c>
      <c r="AF90" s="1221" t="s">
        <v>0</v>
      </c>
      <c r="AG90" s="1144">
        <f>COUNTIF('INTEGRALE verrouillée'!BO88:BX88,"&gt;0")</f>
        <v>0</v>
      </c>
      <c r="AH90" s="1145" t="str">
        <f t="shared" si="25"/>
        <v>-</v>
      </c>
      <c r="AI90" s="1262" t="str">
        <f>IF(AG90&gt;0,COUNTIF('INTEGRALE verrouillée'!BO88:BX88,"=2")+COUNTIF('INTEGRALE verrouillée'!BO88:BX88,"=3"),"-")</f>
        <v>-</v>
      </c>
      <c r="AJ90" s="1144" t="str">
        <f>IF(AG90&gt;0,COUNTIF('INTEGRALE verrouillée'!BO88:BX88,"=1"),"-")</f>
        <v>-</v>
      </c>
      <c r="AK90" s="1253" t="str">
        <f>IF(AG90&gt;0,AVERAGE('INTEGRALE verrouillée'!BO88:BX88),"-")</f>
        <v>-</v>
      </c>
      <c r="AL90" s="1223" t="s">
        <v>0</v>
      </c>
      <c r="AM90" s="1154">
        <f>COUNTIF('INTEGRALE verrouillée'!BY88:CK88,"&gt;0")</f>
        <v>0</v>
      </c>
      <c r="AN90" s="1155" t="str">
        <f t="shared" si="26"/>
        <v>-</v>
      </c>
      <c r="AO90" s="1265" t="str">
        <f>IF(AM90&gt;0,COUNTIF('INTEGRALE verrouillée'!BY88:CK88,"=2")+COUNTIF('INTEGRALE verrouillée'!BY88:CK88,"=3"),"-")</f>
        <v>-</v>
      </c>
      <c r="AP90" s="1154" t="str">
        <f>IF(AM90&gt;0,COUNTIF('INTEGRALE verrouillée'!BY88:CK88,"=1"),"-")</f>
        <v>-</v>
      </c>
      <c r="AQ90" s="1254" t="str">
        <f>IF(AM90&gt;0,AVERAGE('INTEGRALE verrouillée'!BY88:CK88),"-")</f>
        <v>-</v>
      </c>
      <c r="AR90" s="1225" t="s">
        <v>0</v>
      </c>
      <c r="AS90" s="1089">
        <f>COUNTIF('INTEGRALE verrouillée'!CL88:CW88,"&gt;0")</f>
        <v>0</v>
      </c>
      <c r="AT90" s="1090" t="str">
        <f t="shared" si="27"/>
        <v>-</v>
      </c>
      <c r="AU90" s="1268" t="str">
        <f>IF(AS90&gt;0,COUNTIF('INTEGRALE verrouillée'!CL88:CW88,"=2")+COUNTIF('INTEGRALE verrouillée'!CL88:CW88,"=3"),"-")</f>
        <v>-</v>
      </c>
      <c r="AV90" s="1089" t="str">
        <f>IF(AS90&gt;0,COUNTIF('INTEGRALE verrouillée'!CL88:CW88,"=1"),"-")</f>
        <v>-</v>
      </c>
      <c r="AW90" s="1255" t="str">
        <f>IF(AS90&gt;0,AVERAGE('INTEGRALE verrouillée'!CL88:CW88),"-")</f>
        <v>-</v>
      </c>
      <c r="AX90" s="1104" t="s">
        <v>0</v>
      </c>
      <c r="AY90" s="1098">
        <f>COUNTIF('INTEGRALE verrouillée'!CX88:DJ88,"&gt;0")</f>
        <v>0</v>
      </c>
      <c r="AZ90" s="1099" t="str">
        <f t="shared" si="28"/>
        <v>-</v>
      </c>
      <c r="BA90" s="1237" t="str">
        <f>IF(AY90&gt;0,COUNTIF('INTEGRALE verrouillée'!CX88:DJ88,"=2")+COUNTIF('INTEGRALE verrouillée'!CX88:DJ88,"=3"),"-")</f>
        <v>-</v>
      </c>
      <c r="BB90" s="1098" t="str">
        <f>IF(AY90&gt;0,COUNTIF('INTEGRALE verrouillée'!CX88:DJ88,"=1"),"-")</f>
        <v>-</v>
      </c>
      <c r="BC90" s="1238" t="str">
        <f>IF(AY90&gt;0,AVERAGE('INTEGRALE verrouillée'!CX88:DJ88),"-")</f>
        <v>-</v>
      </c>
      <c r="BD90" s="1107" t="s">
        <v>0</v>
      </c>
      <c r="BE90" s="1114">
        <f>COUNTIF('INTEGRALE verrouillée'!DK88:DS88,"&gt;0")</f>
        <v>0</v>
      </c>
      <c r="BF90" s="1115" t="str">
        <f t="shared" si="29"/>
        <v>-</v>
      </c>
      <c r="BG90" s="1242" t="str">
        <f>IF(BE90&gt;0,COUNTIF('INTEGRALE verrouillée'!DK88:DS88,"=2")+COUNTIF('INTEGRALE verrouillée'!DK88:DS88,"=3"),"-")</f>
        <v>-</v>
      </c>
      <c r="BH90" s="1114" t="str">
        <f>IF(BE90&gt;0,COUNTIF('INTEGRALE verrouillée'!DK88:DS88,"=1"),"-")</f>
        <v>-</v>
      </c>
      <c r="BI90" s="1250" t="str">
        <f>IF(BE90&gt;0,AVERAGE('INTEGRALE verrouillée'!DK88:DS88),"-")</f>
        <v>-</v>
      </c>
      <c r="BJ90" s="1215" t="s">
        <v>0</v>
      </c>
      <c r="BK90" s="1339"/>
      <c r="BL90" s="1443"/>
    </row>
    <row r="91" spans="1:64" s="1166" customFormat="1" ht="11.1" customHeight="1" x14ac:dyDescent="0.25">
      <c r="A91" s="1333"/>
      <c r="B91" s="182" t="s">
        <v>222</v>
      </c>
      <c r="C91" s="1080">
        <f>'INTEGRALE verrouillée'!C89</f>
        <v>8</v>
      </c>
      <c r="D91" s="938">
        <f>'INTEGRALE verrouillée'!D89</f>
        <v>8.3333333333333329E-2</v>
      </c>
      <c r="E91" s="1089">
        <f>COUNTIF('INTEGRALE verrouillée'!AA89:AC89,"&gt;0")</f>
        <v>0</v>
      </c>
      <c r="F91" s="1090" t="str">
        <f t="shared" si="20"/>
        <v>-</v>
      </c>
      <c r="G91" s="1091" t="str">
        <f>IF(E91&gt;0,AVERAGE('INTEGRALE verrouillée'!AA89:AC89),"-")</f>
        <v>-</v>
      </c>
      <c r="H91" s="1104" t="s">
        <v>0</v>
      </c>
      <c r="I91" s="1098">
        <f>COUNTIF('INTEGRALE verrouillée'!AD89:AK89,"&gt;0")</f>
        <v>4</v>
      </c>
      <c r="J91" s="1099">
        <f t="shared" si="21"/>
        <v>0.5</v>
      </c>
      <c r="K91" s="1237">
        <f>IF(I91&gt;0,COUNTIF('INTEGRALE verrouillée'!AD89:AK89,"=2")+COUNTIF('INTEGRALE verrouillée'!AD89:AK89,"=3"),"-")</f>
        <v>0</v>
      </c>
      <c r="L91" s="1098">
        <f>IF(I91&gt;0,COUNTIF('INTEGRALE verrouillée'!AD89:AK89,"=1"),"-")</f>
        <v>1</v>
      </c>
      <c r="M91" s="1238">
        <f>IF(I91&gt;0,AVERAGE('INTEGRALE verrouillée'!AD89:AK89),"-")</f>
        <v>6.75</v>
      </c>
      <c r="N91" s="1107">
        <v>10</v>
      </c>
      <c r="O91" s="1114">
        <f>COUNTIF('INTEGRALE verrouillée'!AL89:AS89,"&gt;0")</f>
        <v>0</v>
      </c>
      <c r="P91" s="1115" t="str">
        <f t="shared" si="22"/>
        <v>-</v>
      </c>
      <c r="Q91" s="1242" t="str">
        <f>IF(O91&gt;0,COUNTIF('INTEGRALE verrouillée'!AL89:AS89,"=2")+COUNTIF('INTEGRALE verrouillée'!AL89:AS89,"=3"),"-")</f>
        <v>-</v>
      </c>
      <c r="R91" s="1114" t="str">
        <f>IF(O91&gt;0,COUNTIF('INTEGRALE verrouillée'!AL89:AS89,"=1"),"-")</f>
        <v>-</v>
      </c>
      <c r="S91" s="1250" t="str">
        <f>IF(O91&gt;0,AVERAGE('INTEGRALE verrouillée'!AL89:AS89),"-")</f>
        <v>-</v>
      </c>
      <c r="T91" s="1214" t="s">
        <v>0</v>
      </c>
      <c r="U91" s="1124">
        <f>COUNTIF('INTEGRALE verrouillée'!AT89:BC89,"&gt;0")</f>
        <v>1</v>
      </c>
      <c r="V91" s="1125">
        <f t="shared" si="23"/>
        <v>0.1</v>
      </c>
      <c r="W91" s="1249">
        <f>IF(U91&gt;0,COUNTIF('INTEGRALE verrouillée'!AT89:BC89,"=2")+COUNTIF('INTEGRALE verrouillée'!AT89:BC89,"=3"),"-")</f>
        <v>0</v>
      </c>
      <c r="X91" s="1124">
        <f>IF(U91&gt;0,COUNTIF('INTEGRALE verrouillée'!AT89:BC89,"=1"),"-")</f>
        <v>0</v>
      </c>
      <c r="Y91" s="1251">
        <f>IF(U91&gt;0,AVERAGE('INTEGRALE verrouillée'!AT89:BC89),"-")</f>
        <v>4</v>
      </c>
      <c r="Z91" s="1219" t="s">
        <v>367</v>
      </c>
      <c r="AA91" s="1134">
        <f>COUNTIF('INTEGRALE verrouillée'!BD89:BN89,"&gt;0")</f>
        <v>2</v>
      </c>
      <c r="AB91" s="1135">
        <f t="shared" si="24"/>
        <v>0.18181818181818182</v>
      </c>
      <c r="AC91" s="1259">
        <f>IF(AA91&gt;0,COUNTIF('INTEGRALE verrouillée'!BD89:BN89,"=2")+COUNTIF('INTEGRALE verrouillée'!BD89:BN89,"=3"),"-")</f>
        <v>0</v>
      </c>
      <c r="AD91" s="1134">
        <f>IF(AA91&gt;0,COUNTIF('INTEGRALE verrouillée'!BD89:BN89,"=1"),"-")</f>
        <v>0</v>
      </c>
      <c r="AE91" s="1252">
        <f>IF(AA91&gt;0,AVERAGE('INTEGRALE verrouillée'!BD89:BN89),"-")</f>
        <v>9</v>
      </c>
      <c r="AF91" s="1222" t="s">
        <v>367</v>
      </c>
      <c r="AG91" s="1144">
        <f>COUNTIF('INTEGRALE verrouillée'!BO89:BX89,"&gt;0")</f>
        <v>0</v>
      </c>
      <c r="AH91" s="1145" t="str">
        <f t="shared" si="25"/>
        <v>-</v>
      </c>
      <c r="AI91" s="1262" t="str">
        <f>IF(AG91&gt;0,COUNTIF('INTEGRALE verrouillée'!BO89:BX89,"=2")+COUNTIF('INTEGRALE verrouillée'!BO89:BX89,"=3"),"-")</f>
        <v>-</v>
      </c>
      <c r="AJ91" s="1144" t="str">
        <f>IF(AG91&gt;0,COUNTIF('INTEGRALE verrouillée'!BO89:BX89,"=1"),"-")</f>
        <v>-</v>
      </c>
      <c r="AK91" s="1253" t="str">
        <f>IF(AG91&gt;0,AVERAGE('INTEGRALE verrouillée'!BO89:BX89),"-")</f>
        <v>-</v>
      </c>
      <c r="AL91" s="1223" t="s">
        <v>0</v>
      </c>
      <c r="AM91" s="1154">
        <f>COUNTIF('INTEGRALE verrouillée'!BY89:CK89,"&gt;0")</f>
        <v>1</v>
      </c>
      <c r="AN91" s="1155">
        <f t="shared" si="26"/>
        <v>7.6923076923076927E-2</v>
      </c>
      <c r="AO91" s="1265">
        <f>IF(AM91&gt;0,COUNTIF('INTEGRALE verrouillée'!BY89:CK89,"=2")+COUNTIF('INTEGRALE verrouillée'!BY89:CK89,"=3"),"-")</f>
        <v>0</v>
      </c>
      <c r="AP91" s="1154">
        <f>IF(AM91&gt;0,COUNTIF('INTEGRALE verrouillée'!BY89:CK89,"=1"),"-")</f>
        <v>0</v>
      </c>
      <c r="AQ91" s="1254">
        <f>IF(AM91&gt;0,AVERAGE('INTEGRALE verrouillée'!BY89:CK89),"-")</f>
        <v>14</v>
      </c>
      <c r="AR91" s="1226" t="s">
        <v>367</v>
      </c>
      <c r="AS91" s="1089">
        <f>COUNTIF('INTEGRALE verrouillée'!CL89:CW89,"&gt;0")</f>
        <v>0</v>
      </c>
      <c r="AT91" s="1090" t="str">
        <f t="shared" si="27"/>
        <v>-</v>
      </c>
      <c r="AU91" s="1268" t="str">
        <f>IF(AS91&gt;0,COUNTIF('INTEGRALE verrouillée'!CL89:CW89,"=2")+COUNTIF('INTEGRALE verrouillée'!CL89:CW89,"=3"),"-")</f>
        <v>-</v>
      </c>
      <c r="AV91" s="1089" t="str">
        <f>IF(AS91&gt;0,COUNTIF('INTEGRALE verrouillée'!CL89:CW89,"=1"),"-")</f>
        <v>-</v>
      </c>
      <c r="AW91" s="1255" t="str">
        <f>IF(AS91&gt;0,AVERAGE('INTEGRALE verrouillée'!CL89:CW89),"-")</f>
        <v>-</v>
      </c>
      <c r="AX91" s="1104" t="s">
        <v>0</v>
      </c>
      <c r="AY91" s="1098">
        <f>COUNTIF('INTEGRALE verrouillée'!CX89:DJ89,"&gt;0")</f>
        <v>0</v>
      </c>
      <c r="AZ91" s="1099" t="str">
        <f t="shared" si="28"/>
        <v>-</v>
      </c>
      <c r="BA91" s="1237" t="str">
        <f>IF(AY91&gt;0,COUNTIF('INTEGRALE verrouillée'!CX89:DJ89,"=2")+COUNTIF('INTEGRALE verrouillée'!CX89:DJ89,"=3"),"-")</f>
        <v>-</v>
      </c>
      <c r="BB91" s="1098" t="str">
        <f>IF(AY91&gt;0,COUNTIF('INTEGRALE verrouillée'!CX89:DJ89,"=1"),"-")</f>
        <v>-</v>
      </c>
      <c r="BC91" s="1238" t="str">
        <f>IF(AY91&gt;0,AVERAGE('INTEGRALE verrouillée'!CX89:DJ89),"-")</f>
        <v>-</v>
      </c>
      <c r="BD91" s="1107" t="s">
        <v>0</v>
      </c>
      <c r="BE91" s="1114">
        <f>COUNTIF('INTEGRALE verrouillée'!DK89:DS89,"&gt;0")</f>
        <v>0</v>
      </c>
      <c r="BF91" s="1115" t="str">
        <f t="shared" si="29"/>
        <v>-</v>
      </c>
      <c r="BG91" s="1242" t="str">
        <f>IF(BE91&gt;0,COUNTIF('INTEGRALE verrouillée'!DK89:DS89,"=2")+COUNTIF('INTEGRALE verrouillée'!DK89:DS89,"=3"),"-")</f>
        <v>-</v>
      </c>
      <c r="BH91" s="1114" t="str">
        <f>IF(BE91&gt;0,COUNTIF('INTEGRALE verrouillée'!DK89:DS89,"=1"),"-")</f>
        <v>-</v>
      </c>
      <c r="BI91" s="1250" t="str">
        <f>IF(BE91&gt;0,AVERAGE('INTEGRALE verrouillée'!DK89:DS89),"-")</f>
        <v>-</v>
      </c>
      <c r="BJ91" s="1215" t="s">
        <v>0</v>
      </c>
      <c r="BK91" s="1339"/>
      <c r="BL91" s="1443" t="s">
        <v>194</v>
      </c>
    </row>
    <row r="92" spans="1:64" s="1269" customFormat="1" ht="11.1" customHeight="1" x14ac:dyDescent="0.25">
      <c r="A92" s="1333"/>
      <c r="B92" s="182" t="s">
        <v>160</v>
      </c>
      <c r="C92" s="1080">
        <f>'INTEGRALE verrouillée'!C90</f>
        <v>3</v>
      </c>
      <c r="D92" s="938">
        <f>'INTEGRALE verrouillée'!D90</f>
        <v>3.125E-2</v>
      </c>
      <c r="E92" s="1089">
        <f>COUNTIF('INTEGRALE verrouillée'!AA90:AC90,"&gt;0")</f>
        <v>1</v>
      </c>
      <c r="F92" s="1090">
        <f t="shared" si="20"/>
        <v>0.33333333333333331</v>
      </c>
      <c r="G92" s="1091">
        <f>IF(E92&gt;0,AVERAGE('INTEGRALE verrouillée'!AA90:AC90),"-")</f>
        <v>3</v>
      </c>
      <c r="H92" s="1104">
        <v>5</v>
      </c>
      <c r="I92" s="1098">
        <f>COUNTIF('INTEGRALE verrouillée'!AD90:AK90,"&gt;0")</f>
        <v>0</v>
      </c>
      <c r="J92" s="1099" t="str">
        <f t="shared" si="21"/>
        <v>-</v>
      </c>
      <c r="K92" s="1237" t="str">
        <f>IF(I92&gt;0,COUNTIF('INTEGRALE verrouillée'!AD90:AK90,"=2")+COUNTIF('INTEGRALE verrouillée'!AD90:AK90,"=3"),"-")</f>
        <v>-</v>
      </c>
      <c r="L92" s="1098" t="str">
        <f>IF(I92&gt;0,COUNTIF('INTEGRALE verrouillée'!AD90:AK90,"=1"),"-")</f>
        <v>-</v>
      </c>
      <c r="M92" s="1238" t="str">
        <f>IF(I92&gt;0,AVERAGE('INTEGRALE verrouillée'!AD90:AK90),"-")</f>
        <v>-</v>
      </c>
      <c r="N92" s="1107" t="s">
        <v>0</v>
      </c>
      <c r="O92" s="1114">
        <f>COUNTIF('INTEGRALE verrouillée'!AL90:AS90,"&gt;0")</f>
        <v>0</v>
      </c>
      <c r="P92" s="1115" t="str">
        <f t="shared" si="22"/>
        <v>-</v>
      </c>
      <c r="Q92" s="1242" t="str">
        <f>IF(O92&gt;0,COUNTIF('INTEGRALE verrouillée'!AL90:AS90,"=2")+COUNTIF('INTEGRALE verrouillée'!AL90:AS90,"=3"),"-")</f>
        <v>-</v>
      </c>
      <c r="R92" s="1114" t="str">
        <f>IF(O92&gt;0,COUNTIF('INTEGRALE verrouillée'!AL90:AS90,"=1"),"-")</f>
        <v>-</v>
      </c>
      <c r="S92" s="1250" t="str">
        <f>IF(O92&gt;0,AVERAGE('INTEGRALE verrouillée'!AL90:AS90),"-")</f>
        <v>-</v>
      </c>
      <c r="T92" s="1214" t="s">
        <v>0</v>
      </c>
      <c r="U92" s="1124">
        <f>COUNTIF('INTEGRALE verrouillée'!AT90:BC90,"&gt;0")</f>
        <v>1</v>
      </c>
      <c r="V92" s="1125">
        <f t="shared" si="23"/>
        <v>0.1</v>
      </c>
      <c r="W92" s="1249">
        <f>IF(U92&gt;0,COUNTIF('INTEGRALE verrouillée'!AT90:BC90,"=2")+COUNTIF('INTEGRALE verrouillée'!AT90:BC90,"=3"),"-")</f>
        <v>0</v>
      </c>
      <c r="X92" s="1124">
        <f>IF(U92&gt;0,COUNTIF('INTEGRALE verrouillée'!AT90:BC90,"=1"),"-")</f>
        <v>1</v>
      </c>
      <c r="Y92" s="1251">
        <f>IF(U92&gt;0,AVERAGE('INTEGRALE verrouillée'!AT90:BC90),"-")</f>
        <v>1</v>
      </c>
      <c r="Z92" s="1219" t="s">
        <v>367</v>
      </c>
      <c r="AA92" s="1134">
        <f>COUNTIF('INTEGRALE verrouillée'!BD90:BN90,"&gt;0")</f>
        <v>1</v>
      </c>
      <c r="AB92" s="1135">
        <f t="shared" si="24"/>
        <v>9.0909090909090912E-2</v>
      </c>
      <c r="AC92" s="1259">
        <f>IF(AA92&gt;0,COUNTIF('INTEGRALE verrouillée'!BD90:BN90,"=2")+COUNTIF('INTEGRALE verrouillée'!BD90:BN90,"=3"),"-")</f>
        <v>0</v>
      </c>
      <c r="AD92" s="1134">
        <f>IF(AA92&gt;0,COUNTIF('INTEGRALE verrouillée'!BD90:BN90,"=1"),"-")</f>
        <v>0</v>
      </c>
      <c r="AE92" s="1252">
        <f>IF(AA92&gt;0,AVERAGE('INTEGRALE verrouillée'!BD90:BN90),"-")</f>
        <v>10</v>
      </c>
      <c r="AF92" s="1222" t="s">
        <v>367</v>
      </c>
      <c r="AG92" s="1144">
        <f>COUNTIF('INTEGRALE verrouillée'!BO90:BX90,"&gt;0")</f>
        <v>0</v>
      </c>
      <c r="AH92" s="1145" t="str">
        <f t="shared" si="25"/>
        <v>-</v>
      </c>
      <c r="AI92" s="1262" t="str">
        <f>IF(AG92&gt;0,COUNTIF('INTEGRALE verrouillée'!BO90:BX90,"=2")+COUNTIF('INTEGRALE verrouillée'!BO90:BX90,"=3"),"-")</f>
        <v>-</v>
      </c>
      <c r="AJ92" s="1144" t="str">
        <f>IF(AG92&gt;0,COUNTIF('INTEGRALE verrouillée'!BO90:BX90,"=1"),"-")</f>
        <v>-</v>
      </c>
      <c r="AK92" s="1253" t="str">
        <f>IF(AG92&gt;0,AVERAGE('INTEGRALE verrouillée'!BO90:BX90),"-")</f>
        <v>-</v>
      </c>
      <c r="AL92" s="1223" t="s">
        <v>0</v>
      </c>
      <c r="AM92" s="1154">
        <f>COUNTIF('INTEGRALE verrouillée'!BY90:CK90,"&gt;0")</f>
        <v>0</v>
      </c>
      <c r="AN92" s="1155" t="str">
        <f t="shared" si="26"/>
        <v>-</v>
      </c>
      <c r="AO92" s="1265" t="str">
        <f>IF(AM92&gt;0,COUNTIF('INTEGRALE verrouillée'!BY90:CK90,"=2")+COUNTIF('INTEGRALE verrouillée'!BY90:CK90,"=3"),"-")</f>
        <v>-</v>
      </c>
      <c r="AP92" s="1154" t="str">
        <f>IF(AM92&gt;0,COUNTIF('INTEGRALE verrouillée'!BY90:CK90,"=1"),"-")</f>
        <v>-</v>
      </c>
      <c r="AQ92" s="1254" t="str">
        <f>IF(AM92&gt;0,AVERAGE('INTEGRALE verrouillée'!BY90:CK90),"-")</f>
        <v>-</v>
      </c>
      <c r="AR92" s="1225" t="s">
        <v>0</v>
      </c>
      <c r="AS92" s="1089">
        <f>COUNTIF('INTEGRALE verrouillée'!CL90:CW90,"&gt;0")</f>
        <v>0</v>
      </c>
      <c r="AT92" s="1090" t="str">
        <f t="shared" si="27"/>
        <v>-</v>
      </c>
      <c r="AU92" s="1268" t="str">
        <f>IF(AS92&gt;0,COUNTIF('INTEGRALE verrouillée'!CL90:CW90,"=2")+COUNTIF('INTEGRALE verrouillée'!CL90:CW90,"=3"),"-")</f>
        <v>-</v>
      </c>
      <c r="AV92" s="1089" t="str">
        <f>IF(AS92&gt;0,COUNTIF('INTEGRALE verrouillée'!CL90:CW90,"=1"),"-")</f>
        <v>-</v>
      </c>
      <c r="AW92" s="1255" t="str">
        <f>IF(AS92&gt;0,AVERAGE('INTEGRALE verrouillée'!CL90:CW90),"-")</f>
        <v>-</v>
      </c>
      <c r="AX92" s="1104" t="s">
        <v>0</v>
      </c>
      <c r="AY92" s="1098">
        <f>COUNTIF('INTEGRALE verrouillée'!CX90:DJ90,"&gt;0")</f>
        <v>0</v>
      </c>
      <c r="AZ92" s="1099" t="str">
        <f t="shared" si="28"/>
        <v>-</v>
      </c>
      <c r="BA92" s="1237" t="str">
        <f>IF(AY92&gt;0,COUNTIF('INTEGRALE verrouillée'!CX90:DJ90,"=2")+COUNTIF('INTEGRALE verrouillée'!CX90:DJ90,"=3"),"-")</f>
        <v>-</v>
      </c>
      <c r="BB92" s="1098" t="str">
        <f>IF(AY92&gt;0,COUNTIF('INTEGRALE verrouillée'!CX90:DJ90,"=1"),"-")</f>
        <v>-</v>
      </c>
      <c r="BC92" s="1238" t="str">
        <f>IF(AY92&gt;0,AVERAGE('INTEGRALE verrouillée'!CX90:DJ90),"-")</f>
        <v>-</v>
      </c>
      <c r="BD92" s="1107" t="s">
        <v>0</v>
      </c>
      <c r="BE92" s="1114">
        <f>COUNTIF('INTEGRALE verrouillée'!DK90:DS90,"&gt;0")</f>
        <v>0</v>
      </c>
      <c r="BF92" s="1115" t="str">
        <f t="shared" si="29"/>
        <v>-</v>
      </c>
      <c r="BG92" s="1242" t="str">
        <f>IF(BE92&gt;0,COUNTIF('INTEGRALE verrouillée'!DK90:DS90,"=2")+COUNTIF('INTEGRALE verrouillée'!DK90:DS90,"=3"),"-")</f>
        <v>-</v>
      </c>
      <c r="BH92" s="1114" t="str">
        <f>IF(BE92&gt;0,COUNTIF('INTEGRALE verrouillée'!DK90:DS90,"=1"),"-")</f>
        <v>-</v>
      </c>
      <c r="BI92" s="1250" t="str">
        <f>IF(BE92&gt;0,AVERAGE('INTEGRALE verrouillée'!DK90:DS90),"-")</f>
        <v>-</v>
      </c>
      <c r="BJ92" s="1215" t="s">
        <v>0</v>
      </c>
      <c r="BK92" s="1339"/>
      <c r="BL92" s="1443"/>
    </row>
    <row r="93" spans="1:64" s="1269" customFormat="1" ht="11.1" customHeight="1" x14ac:dyDescent="0.25">
      <c r="A93" s="1333"/>
      <c r="B93" s="177" t="s">
        <v>100</v>
      </c>
      <c r="C93" s="1080">
        <f>'INTEGRALE verrouillée'!C91</f>
        <v>8</v>
      </c>
      <c r="D93" s="938">
        <f>'INTEGRALE verrouillée'!D91</f>
        <v>8.3333333333333329E-2</v>
      </c>
      <c r="E93" s="1089">
        <f>COUNTIF('INTEGRALE verrouillée'!AA91:AC91,"&gt;0")</f>
        <v>0</v>
      </c>
      <c r="F93" s="1090" t="str">
        <f t="shared" si="20"/>
        <v>-</v>
      </c>
      <c r="G93" s="1091" t="str">
        <f>IF(E93&gt;0,AVERAGE('INTEGRALE verrouillée'!AA91:AC91),"-")</f>
        <v>-</v>
      </c>
      <c r="H93" s="1104" t="s">
        <v>0</v>
      </c>
      <c r="I93" s="1098">
        <f>COUNTIF('INTEGRALE verrouillée'!AD91:AK91,"&gt;0")</f>
        <v>0</v>
      </c>
      <c r="J93" s="1099" t="str">
        <f t="shared" si="21"/>
        <v>-</v>
      </c>
      <c r="K93" s="1237" t="str">
        <f>IF(I93&gt;0,COUNTIF('INTEGRALE verrouillée'!AD91:AK91,"=2")+COUNTIF('INTEGRALE verrouillée'!AD91:AK91,"=3"),"-")</f>
        <v>-</v>
      </c>
      <c r="L93" s="1098" t="str">
        <f>IF(I93&gt;0,COUNTIF('INTEGRALE verrouillée'!AD91:AK91,"=1"),"-")</f>
        <v>-</v>
      </c>
      <c r="M93" s="1238" t="str">
        <f>IF(I93&gt;0,AVERAGE('INTEGRALE verrouillée'!AD91:AK91),"-")</f>
        <v>-</v>
      </c>
      <c r="N93" s="1107" t="s">
        <v>0</v>
      </c>
      <c r="O93" s="1114">
        <f>COUNTIF('INTEGRALE verrouillée'!AL91:AS91,"&gt;0")</f>
        <v>0</v>
      </c>
      <c r="P93" s="1115" t="str">
        <f t="shared" si="22"/>
        <v>-</v>
      </c>
      <c r="Q93" s="1242" t="str">
        <f>IF(O93&gt;0,COUNTIF('INTEGRALE verrouillée'!AL91:AS91,"=2")+COUNTIF('INTEGRALE verrouillée'!AL91:AS91,"=3"),"-")</f>
        <v>-</v>
      </c>
      <c r="R93" s="1114" t="str">
        <f>IF(O93&gt;0,COUNTIF('INTEGRALE verrouillée'!AL91:AS91,"=1"),"-")</f>
        <v>-</v>
      </c>
      <c r="S93" s="1250" t="str">
        <f>IF(O93&gt;0,AVERAGE('INTEGRALE verrouillée'!AL91:AS91),"-")</f>
        <v>-</v>
      </c>
      <c r="T93" s="1214" t="s">
        <v>0</v>
      </c>
      <c r="U93" s="1124">
        <f>COUNTIF('INTEGRALE verrouillée'!AT91:BC91,"&gt;0")</f>
        <v>0</v>
      </c>
      <c r="V93" s="1125" t="str">
        <f t="shared" si="23"/>
        <v>-</v>
      </c>
      <c r="W93" s="1249" t="str">
        <f>IF(U93&gt;0,COUNTIF('INTEGRALE verrouillée'!AT91:BC91,"=2")+COUNTIF('INTEGRALE verrouillée'!AT91:BC91,"=3"),"-")</f>
        <v>-</v>
      </c>
      <c r="X93" s="1124" t="str">
        <f>IF(U93&gt;0,COUNTIF('INTEGRALE verrouillée'!AT91:BC91,"=1"),"-")</f>
        <v>-</v>
      </c>
      <c r="Y93" s="1251" t="str">
        <f>IF(U93&gt;0,AVERAGE('INTEGRALE verrouillée'!AT91:BC91),"-")</f>
        <v>-</v>
      </c>
      <c r="Z93" s="1220" t="s">
        <v>0</v>
      </c>
      <c r="AA93" s="1134">
        <f>COUNTIF('INTEGRALE verrouillée'!BD91:BN91,"&gt;0")</f>
        <v>0</v>
      </c>
      <c r="AB93" s="1135" t="str">
        <f t="shared" si="24"/>
        <v>-</v>
      </c>
      <c r="AC93" s="1259" t="str">
        <f>IF(AA93&gt;0,COUNTIF('INTEGRALE verrouillée'!BD91:BN91,"=2")+COUNTIF('INTEGRALE verrouillée'!BD91:BN91,"=3"),"-")</f>
        <v>-</v>
      </c>
      <c r="AD93" s="1134" t="str">
        <f>IF(AA93&gt;0,COUNTIF('INTEGRALE verrouillée'!BD91:BN91,"=1"),"-")</f>
        <v>-</v>
      </c>
      <c r="AE93" s="1252" t="str">
        <f>IF(AA93&gt;0,AVERAGE('INTEGRALE verrouillée'!BD91:BN91),"-")</f>
        <v>-</v>
      </c>
      <c r="AF93" s="1221" t="s">
        <v>0</v>
      </c>
      <c r="AG93" s="1144">
        <f>COUNTIF('INTEGRALE verrouillée'!BO91:BX91,"&gt;0")</f>
        <v>3</v>
      </c>
      <c r="AH93" s="1145">
        <f t="shared" si="25"/>
        <v>0.3</v>
      </c>
      <c r="AI93" s="1262">
        <f>IF(AG93&gt;0,COUNTIF('INTEGRALE verrouillée'!BO91:BX91,"=2")+COUNTIF('INTEGRALE verrouillée'!BO91:BX91,"=3"),"-")</f>
        <v>0</v>
      </c>
      <c r="AJ93" s="1144">
        <f>IF(AG93&gt;0,COUNTIF('INTEGRALE verrouillée'!BO91:BX91,"=1"),"-")</f>
        <v>0</v>
      </c>
      <c r="AK93" s="1253">
        <f>IF(AG93&gt;0,AVERAGE('INTEGRALE verrouillée'!BO91:BX91),"-")</f>
        <v>6.666666666666667</v>
      </c>
      <c r="AL93" s="1223">
        <v>14</v>
      </c>
      <c r="AM93" s="1154">
        <f>COUNTIF('INTEGRALE verrouillée'!BY91:CK91,"&gt;0")</f>
        <v>1</v>
      </c>
      <c r="AN93" s="1155">
        <f t="shared" si="26"/>
        <v>7.6923076923076927E-2</v>
      </c>
      <c r="AO93" s="1265">
        <f>IF(AM93&gt;0,COUNTIF('INTEGRALE verrouillée'!BY91:CK91,"=2")+COUNTIF('INTEGRALE verrouillée'!BY91:CK91,"=3"),"-")</f>
        <v>0</v>
      </c>
      <c r="AP93" s="1154">
        <f>IF(AM93&gt;0,COUNTIF('INTEGRALE verrouillée'!BY91:CK91,"=1"),"-")</f>
        <v>0</v>
      </c>
      <c r="AQ93" s="1254">
        <f>IF(AM93&gt;0,AVERAGE('INTEGRALE verrouillée'!BY91:CK91),"-")</f>
        <v>7</v>
      </c>
      <c r="AR93" s="1226" t="s">
        <v>367</v>
      </c>
      <c r="AS93" s="1089">
        <f>COUNTIF('INTEGRALE verrouillée'!CL91:CW91,"&gt;0")</f>
        <v>1</v>
      </c>
      <c r="AT93" s="1090">
        <f t="shared" si="27"/>
        <v>8.3333333333333329E-2</v>
      </c>
      <c r="AU93" s="1268">
        <f>IF(AS93&gt;0,COUNTIF('INTEGRALE verrouillée'!CL91:CW91,"=2")+COUNTIF('INTEGRALE verrouillée'!CL91:CW91,"=3"),"-")</f>
        <v>0</v>
      </c>
      <c r="AV93" s="1089">
        <f>IF(AS93&gt;0,COUNTIF('INTEGRALE verrouillée'!CL91:CW91,"=1"),"-")</f>
        <v>0</v>
      </c>
      <c r="AW93" s="1255">
        <f>IF(AS93&gt;0,AVERAGE('INTEGRALE verrouillée'!CL91:CW91),"-")</f>
        <v>4</v>
      </c>
      <c r="AX93" s="1230" t="s">
        <v>367</v>
      </c>
      <c r="AY93" s="1098">
        <f>COUNTIF('INTEGRALE verrouillée'!CX91:DJ91,"&gt;0")</f>
        <v>3</v>
      </c>
      <c r="AZ93" s="1099">
        <f t="shared" si="28"/>
        <v>0.23076923076923078</v>
      </c>
      <c r="BA93" s="1237">
        <f>IF(AY93&gt;0,COUNTIF('INTEGRALE verrouillée'!CX91:DJ91,"=2")+COUNTIF('INTEGRALE verrouillée'!CX91:DJ91,"=3"),"-")</f>
        <v>1</v>
      </c>
      <c r="BB93" s="1098">
        <f>IF(AY93&gt;0,COUNTIF('INTEGRALE verrouillée'!CX91:DJ91,"=1"),"-")</f>
        <v>0</v>
      </c>
      <c r="BC93" s="1238">
        <f>IF(AY93&gt;0,AVERAGE('INTEGRALE verrouillée'!CX91:DJ91),"-")</f>
        <v>10</v>
      </c>
      <c r="BD93" s="1107">
        <v>20</v>
      </c>
      <c r="BE93" s="1114">
        <f>COUNTIF('INTEGRALE verrouillée'!DK91:DS91,"&gt;0")</f>
        <v>0</v>
      </c>
      <c r="BF93" s="1115" t="str">
        <f t="shared" si="29"/>
        <v>-</v>
      </c>
      <c r="BG93" s="1242" t="str">
        <f>IF(BE93&gt;0,COUNTIF('INTEGRALE verrouillée'!DK91:DS91,"=2")+COUNTIF('INTEGRALE verrouillée'!DK91:DS91,"=3"),"-")</f>
        <v>-</v>
      </c>
      <c r="BH93" s="1114" t="str">
        <f>IF(BE93&gt;0,COUNTIF('INTEGRALE verrouillée'!DK91:DS91,"=1"),"-")</f>
        <v>-</v>
      </c>
      <c r="BI93" s="1250" t="str">
        <f>IF(BE93&gt;0,AVERAGE('INTEGRALE verrouillée'!DK91:DS91),"-")</f>
        <v>-</v>
      </c>
      <c r="BJ93" s="1215" t="s">
        <v>0</v>
      </c>
      <c r="BK93" s="1339"/>
      <c r="BL93" s="1443" t="s">
        <v>117</v>
      </c>
    </row>
    <row r="94" spans="1:64" s="1270" customFormat="1" ht="11.1" customHeight="1" x14ac:dyDescent="0.25">
      <c r="A94" s="1333"/>
      <c r="B94" s="177" t="s">
        <v>177</v>
      </c>
      <c r="C94" s="1080">
        <f>'INTEGRALE verrouillée'!C92</f>
        <v>1</v>
      </c>
      <c r="D94" s="938">
        <f>'INTEGRALE verrouillée'!D92</f>
        <v>1.0416666666666666E-2</v>
      </c>
      <c r="E94" s="1089">
        <f>COUNTIF('INTEGRALE verrouillée'!AA92:AC92,"&gt;0")</f>
        <v>0</v>
      </c>
      <c r="F94" s="1090" t="str">
        <f t="shared" si="20"/>
        <v>-</v>
      </c>
      <c r="G94" s="1091" t="str">
        <f>IF(E94&gt;0,AVERAGE('INTEGRALE verrouillée'!AA92:AC92),"-")</f>
        <v>-</v>
      </c>
      <c r="H94" s="1104" t="s">
        <v>0</v>
      </c>
      <c r="I94" s="1098">
        <f>COUNTIF('INTEGRALE verrouillée'!AD92:AK92,"&gt;0")</f>
        <v>0</v>
      </c>
      <c r="J94" s="1099" t="str">
        <f t="shared" si="21"/>
        <v>-</v>
      </c>
      <c r="K94" s="1237" t="str">
        <f>IF(I94&gt;0,COUNTIF('INTEGRALE verrouillée'!AD92:AK92,"=2")+COUNTIF('INTEGRALE verrouillée'!AD92:AK92,"=3"),"-")</f>
        <v>-</v>
      </c>
      <c r="L94" s="1098" t="str">
        <f>IF(I94&gt;0,COUNTIF('INTEGRALE verrouillée'!AD92:AK92,"=1"),"-")</f>
        <v>-</v>
      </c>
      <c r="M94" s="1238" t="str">
        <f>IF(I94&gt;0,AVERAGE('INTEGRALE verrouillée'!AD92:AK92),"-")</f>
        <v>-</v>
      </c>
      <c r="N94" s="1107" t="s">
        <v>0</v>
      </c>
      <c r="O94" s="1114">
        <f>COUNTIF('INTEGRALE verrouillée'!AL92:AS92,"&gt;0")</f>
        <v>0</v>
      </c>
      <c r="P94" s="1115" t="str">
        <f t="shared" si="22"/>
        <v>-</v>
      </c>
      <c r="Q94" s="1242" t="str">
        <f>IF(O94&gt;0,COUNTIF('INTEGRALE verrouillée'!AL92:AS92,"=2")+COUNTIF('INTEGRALE verrouillée'!AL92:AS92,"=3"),"-")</f>
        <v>-</v>
      </c>
      <c r="R94" s="1114" t="str">
        <f>IF(O94&gt;0,COUNTIF('INTEGRALE verrouillée'!AL92:AS92,"=1"),"-")</f>
        <v>-</v>
      </c>
      <c r="S94" s="1250" t="str">
        <f>IF(O94&gt;0,AVERAGE('INTEGRALE verrouillée'!AL92:AS92),"-")</f>
        <v>-</v>
      </c>
      <c r="T94" s="1214" t="s">
        <v>0</v>
      </c>
      <c r="U94" s="1124">
        <f>COUNTIF('INTEGRALE verrouillée'!AT92:BC92,"&gt;0")</f>
        <v>0</v>
      </c>
      <c r="V94" s="1125" t="str">
        <f t="shared" si="23"/>
        <v>-</v>
      </c>
      <c r="W94" s="1249" t="str">
        <f>IF(U94&gt;0,COUNTIF('INTEGRALE verrouillée'!AT92:BC92,"=2")+COUNTIF('INTEGRALE verrouillée'!AT92:BC92,"=3"),"-")</f>
        <v>-</v>
      </c>
      <c r="X94" s="1124" t="str">
        <f>IF(U94&gt;0,COUNTIF('INTEGRALE verrouillée'!AT92:BC92,"=1"),"-")</f>
        <v>-</v>
      </c>
      <c r="Y94" s="1251" t="str">
        <f>IF(U94&gt;0,AVERAGE('INTEGRALE verrouillée'!AT92:BC92),"-")</f>
        <v>-</v>
      </c>
      <c r="Z94" s="1220" t="s">
        <v>0</v>
      </c>
      <c r="AA94" s="1134">
        <f>COUNTIF('INTEGRALE verrouillée'!BD92:BN92,"&gt;0")</f>
        <v>0</v>
      </c>
      <c r="AB94" s="1135" t="str">
        <f t="shared" si="24"/>
        <v>-</v>
      </c>
      <c r="AC94" s="1259" t="str">
        <f>IF(AA94&gt;0,COUNTIF('INTEGRALE verrouillée'!BD92:BN92,"=2")+COUNTIF('INTEGRALE verrouillée'!BD92:BN92,"=3"),"-")</f>
        <v>-</v>
      </c>
      <c r="AD94" s="1134" t="str">
        <f>IF(AA94&gt;0,COUNTIF('INTEGRALE verrouillée'!BD92:BN92,"=1"),"-")</f>
        <v>-</v>
      </c>
      <c r="AE94" s="1252" t="str">
        <f>IF(AA94&gt;0,AVERAGE('INTEGRALE verrouillée'!BD92:BN92),"-")</f>
        <v>-</v>
      </c>
      <c r="AF94" s="1221" t="s">
        <v>0</v>
      </c>
      <c r="AG94" s="1144">
        <f>COUNTIF('INTEGRALE verrouillée'!BO92:BX92,"&gt;0")</f>
        <v>0</v>
      </c>
      <c r="AH94" s="1145" t="str">
        <f t="shared" si="25"/>
        <v>-</v>
      </c>
      <c r="AI94" s="1262" t="str">
        <f>IF(AG94&gt;0,COUNTIF('INTEGRALE verrouillée'!BO92:BX92,"=2")+COUNTIF('INTEGRALE verrouillée'!BO92:BX92,"=3"),"-")</f>
        <v>-</v>
      </c>
      <c r="AJ94" s="1144" t="str">
        <f>IF(AG94&gt;0,COUNTIF('INTEGRALE verrouillée'!BO92:BX92,"=1"),"-")</f>
        <v>-</v>
      </c>
      <c r="AK94" s="1253" t="str">
        <f>IF(AG94&gt;0,AVERAGE('INTEGRALE verrouillée'!BO92:BX92),"-")</f>
        <v>-</v>
      </c>
      <c r="AL94" s="1223" t="s">
        <v>0</v>
      </c>
      <c r="AM94" s="1154">
        <f>COUNTIF('INTEGRALE verrouillée'!BY92:CK92,"&gt;0")</f>
        <v>1</v>
      </c>
      <c r="AN94" s="1155">
        <f t="shared" si="26"/>
        <v>7.6923076923076927E-2</v>
      </c>
      <c r="AO94" s="1265">
        <f>IF(AM94&gt;0,COUNTIF('INTEGRALE verrouillée'!BY92:CK92,"=2")+COUNTIF('INTEGRALE verrouillée'!BY92:CK92,"=3"),"-")</f>
        <v>0</v>
      </c>
      <c r="AP94" s="1154">
        <f>IF(AM94&gt;0,COUNTIF('INTEGRALE verrouillée'!BY92:CK92,"=1"),"-")</f>
        <v>0</v>
      </c>
      <c r="AQ94" s="1254">
        <f>IF(AM94&gt;0,AVERAGE('INTEGRALE verrouillée'!BY92:CK92),"-")</f>
        <v>11</v>
      </c>
      <c r="AR94" s="1226" t="s">
        <v>367</v>
      </c>
      <c r="AS94" s="1089">
        <f>COUNTIF('INTEGRALE verrouillée'!CL92:CW92,"&gt;0")</f>
        <v>0</v>
      </c>
      <c r="AT94" s="1090" t="str">
        <f t="shared" si="27"/>
        <v>-</v>
      </c>
      <c r="AU94" s="1268" t="str">
        <f>IF(AS94&gt;0,COUNTIF('INTEGRALE verrouillée'!CL92:CW92,"=2")+COUNTIF('INTEGRALE verrouillée'!CL92:CW92,"=3"),"-")</f>
        <v>-</v>
      </c>
      <c r="AV94" s="1089" t="str">
        <f>IF(AS94&gt;0,COUNTIF('INTEGRALE verrouillée'!CL92:CW92,"=1"),"-")</f>
        <v>-</v>
      </c>
      <c r="AW94" s="1255" t="str">
        <f>IF(AS94&gt;0,AVERAGE('INTEGRALE verrouillée'!CL92:CW92),"-")</f>
        <v>-</v>
      </c>
      <c r="AX94" s="1104" t="s">
        <v>0</v>
      </c>
      <c r="AY94" s="1098">
        <f>COUNTIF('INTEGRALE verrouillée'!CX92:DJ92,"&gt;0")</f>
        <v>0</v>
      </c>
      <c r="AZ94" s="1099" t="str">
        <f t="shared" si="28"/>
        <v>-</v>
      </c>
      <c r="BA94" s="1237" t="str">
        <f>IF(AY94&gt;0,COUNTIF('INTEGRALE verrouillée'!CX92:DJ92,"=2")+COUNTIF('INTEGRALE verrouillée'!CX92:DJ92,"=3"),"-")</f>
        <v>-</v>
      </c>
      <c r="BB94" s="1098" t="str">
        <f>IF(AY94&gt;0,COUNTIF('INTEGRALE verrouillée'!CX92:DJ92,"=1"),"-")</f>
        <v>-</v>
      </c>
      <c r="BC94" s="1238" t="str">
        <f>IF(AY94&gt;0,AVERAGE('INTEGRALE verrouillée'!CX92:DJ92),"-")</f>
        <v>-</v>
      </c>
      <c r="BD94" s="1107" t="s">
        <v>0</v>
      </c>
      <c r="BE94" s="1114">
        <f>COUNTIF('INTEGRALE verrouillée'!DK92:DS92,"&gt;0")</f>
        <v>0</v>
      </c>
      <c r="BF94" s="1115" t="str">
        <f t="shared" si="29"/>
        <v>-</v>
      </c>
      <c r="BG94" s="1242" t="str">
        <f>IF(BE94&gt;0,COUNTIF('INTEGRALE verrouillée'!DK92:DS92,"=2")+COUNTIF('INTEGRALE verrouillée'!DK92:DS92,"=3"),"-")</f>
        <v>-</v>
      </c>
      <c r="BH94" s="1114" t="str">
        <f>IF(BE94&gt;0,COUNTIF('INTEGRALE verrouillée'!DK92:DS92,"=1"),"-")</f>
        <v>-</v>
      </c>
      <c r="BI94" s="1250" t="str">
        <f>IF(BE94&gt;0,AVERAGE('INTEGRALE verrouillée'!DK92:DS92),"-")</f>
        <v>-</v>
      </c>
      <c r="BJ94" s="1215" t="s">
        <v>0</v>
      </c>
      <c r="BK94" s="1340"/>
      <c r="BL94" s="1443" t="s">
        <v>178</v>
      </c>
    </row>
    <row r="95" spans="1:64" s="1270" customFormat="1" ht="11.1" customHeight="1" x14ac:dyDescent="0.25">
      <c r="A95" s="1333"/>
      <c r="B95" s="177" t="s">
        <v>63</v>
      </c>
      <c r="C95" s="1080">
        <f>'INTEGRALE verrouillée'!C93</f>
        <v>1</v>
      </c>
      <c r="D95" s="938">
        <f>'INTEGRALE verrouillée'!D93</f>
        <v>1.0416666666666666E-2</v>
      </c>
      <c r="E95" s="1089">
        <f>COUNTIF('INTEGRALE verrouillée'!AA93:AC93,"&gt;0")</f>
        <v>1</v>
      </c>
      <c r="F95" s="1090">
        <f t="shared" si="20"/>
        <v>0.33333333333333331</v>
      </c>
      <c r="G95" s="1091">
        <f>IF(E95&gt;0,AVERAGE('INTEGRALE verrouillée'!AA93:AC93),"-")</f>
        <v>7</v>
      </c>
      <c r="H95" s="1104">
        <v>10</v>
      </c>
      <c r="I95" s="1098">
        <f>COUNTIF('INTEGRALE verrouillée'!AD93:AK93,"&gt;0")</f>
        <v>0</v>
      </c>
      <c r="J95" s="1099" t="str">
        <f t="shared" si="21"/>
        <v>-</v>
      </c>
      <c r="K95" s="1237" t="str">
        <f>IF(I95&gt;0,COUNTIF('INTEGRALE verrouillée'!AD93:AK93,"=2")+COUNTIF('INTEGRALE verrouillée'!AD93:AK93,"=3"),"-")</f>
        <v>-</v>
      </c>
      <c r="L95" s="1098" t="str">
        <f>IF(I95&gt;0,COUNTIF('INTEGRALE verrouillée'!AD93:AK93,"=1"),"-")</f>
        <v>-</v>
      </c>
      <c r="M95" s="1238" t="str">
        <f>IF(I95&gt;0,AVERAGE('INTEGRALE verrouillée'!AD93:AK93),"-")</f>
        <v>-</v>
      </c>
      <c r="N95" s="1107" t="s">
        <v>0</v>
      </c>
      <c r="O95" s="1114">
        <f>COUNTIF('INTEGRALE verrouillée'!AL93:AS93,"&gt;0")</f>
        <v>0</v>
      </c>
      <c r="P95" s="1115" t="str">
        <f t="shared" si="22"/>
        <v>-</v>
      </c>
      <c r="Q95" s="1242" t="str">
        <f>IF(O95&gt;0,COUNTIF('INTEGRALE verrouillée'!AL93:AS93,"=2")+COUNTIF('INTEGRALE verrouillée'!AL93:AS93,"=3"),"-")</f>
        <v>-</v>
      </c>
      <c r="R95" s="1114" t="str">
        <f>IF(O95&gt;0,COUNTIF('INTEGRALE verrouillée'!AL93:AS93,"=1"),"-")</f>
        <v>-</v>
      </c>
      <c r="S95" s="1250" t="str">
        <f>IF(O95&gt;0,AVERAGE('INTEGRALE verrouillée'!AL93:AS93),"-")</f>
        <v>-</v>
      </c>
      <c r="T95" s="1214" t="s">
        <v>0</v>
      </c>
      <c r="U95" s="1124">
        <f>COUNTIF('INTEGRALE verrouillée'!AT93:BC93,"&gt;0")</f>
        <v>0</v>
      </c>
      <c r="V95" s="1125" t="str">
        <f t="shared" si="23"/>
        <v>-</v>
      </c>
      <c r="W95" s="1249" t="str">
        <f>IF(U95&gt;0,COUNTIF('INTEGRALE verrouillée'!AT93:BC93,"=2")+COUNTIF('INTEGRALE verrouillée'!AT93:BC93,"=3"),"-")</f>
        <v>-</v>
      </c>
      <c r="X95" s="1124" t="str">
        <f>IF(U95&gt;0,COUNTIF('INTEGRALE verrouillée'!AT93:BC93,"=1"),"-")</f>
        <v>-</v>
      </c>
      <c r="Y95" s="1251" t="str">
        <f>IF(U95&gt;0,AVERAGE('INTEGRALE verrouillée'!AT93:BC93),"-")</f>
        <v>-</v>
      </c>
      <c r="Z95" s="1220" t="s">
        <v>0</v>
      </c>
      <c r="AA95" s="1134">
        <f>COUNTIF('INTEGRALE verrouillée'!BD93:BN93,"&gt;0")</f>
        <v>0</v>
      </c>
      <c r="AB95" s="1135" t="str">
        <f t="shared" si="24"/>
        <v>-</v>
      </c>
      <c r="AC95" s="1259" t="str">
        <f>IF(AA95&gt;0,COUNTIF('INTEGRALE verrouillée'!BD93:BN93,"=2")+COUNTIF('INTEGRALE verrouillée'!BD93:BN93,"=3"),"-")</f>
        <v>-</v>
      </c>
      <c r="AD95" s="1134" t="str">
        <f>IF(AA95&gt;0,COUNTIF('INTEGRALE verrouillée'!BD93:BN93,"=1"),"-")</f>
        <v>-</v>
      </c>
      <c r="AE95" s="1252" t="str">
        <f>IF(AA95&gt;0,AVERAGE('INTEGRALE verrouillée'!BD93:BN93),"-")</f>
        <v>-</v>
      </c>
      <c r="AF95" s="1221" t="s">
        <v>0</v>
      </c>
      <c r="AG95" s="1144">
        <f>COUNTIF('INTEGRALE verrouillée'!BO93:BX93,"&gt;0")</f>
        <v>0</v>
      </c>
      <c r="AH95" s="1145" t="str">
        <f t="shared" si="25"/>
        <v>-</v>
      </c>
      <c r="AI95" s="1262" t="str">
        <f>IF(AG95&gt;0,COUNTIF('INTEGRALE verrouillée'!BO93:BX93,"=2")+COUNTIF('INTEGRALE verrouillée'!BO93:BX93,"=3"),"-")</f>
        <v>-</v>
      </c>
      <c r="AJ95" s="1144" t="str">
        <f>IF(AG95&gt;0,COUNTIF('INTEGRALE verrouillée'!BO93:BX93,"=1"),"-")</f>
        <v>-</v>
      </c>
      <c r="AK95" s="1253" t="str">
        <f>IF(AG95&gt;0,AVERAGE('INTEGRALE verrouillée'!BO93:BX93),"-")</f>
        <v>-</v>
      </c>
      <c r="AL95" s="1223" t="s">
        <v>0</v>
      </c>
      <c r="AM95" s="1154">
        <f>COUNTIF('INTEGRALE verrouillée'!BY93:CK93,"&gt;0")</f>
        <v>0</v>
      </c>
      <c r="AN95" s="1155" t="str">
        <f t="shared" si="26"/>
        <v>-</v>
      </c>
      <c r="AO95" s="1265" t="str">
        <f>IF(AM95&gt;0,COUNTIF('INTEGRALE verrouillée'!BY93:CK93,"=2")+COUNTIF('INTEGRALE verrouillée'!BY93:CK93,"=3"),"-")</f>
        <v>-</v>
      </c>
      <c r="AP95" s="1154" t="str">
        <f>IF(AM95&gt;0,COUNTIF('INTEGRALE verrouillée'!BY93:CK93,"=1"),"-")</f>
        <v>-</v>
      </c>
      <c r="AQ95" s="1254" t="str">
        <f>IF(AM95&gt;0,AVERAGE('INTEGRALE verrouillée'!BY93:CK93),"-")</f>
        <v>-</v>
      </c>
      <c r="AR95" s="1225" t="s">
        <v>0</v>
      </c>
      <c r="AS95" s="1089">
        <f>COUNTIF('INTEGRALE verrouillée'!CL93:CW93,"&gt;0")</f>
        <v>0</v>
      </c>
      <c r="AT95" s="1090" t="str">
        <f t="shared" si="27"/>
        <v>-</v>
      </c>
      <c r="AU95" s="1268" t="str">
        <f>IF(AS95&gt;0,COUNTIF('INTEGRALE verrouillée'!CL93:CW93,"=2")+COUNTIF('INTEGRALE verrouillée'!CL93:CW93,"=3"),"-")</f>
        <v>-</v>
      </c>
      <c r="AV95" s="1089" t="str">
        <f>IF(AS95&gt;0,COUNTIF('INTEGRALE verrouillée'!CL93:CW93,"=1"),"-")</f>
        <v>-</v>
      </c>
      <c r="AW95" s="1255" t="str">
        <f>IF(AS95&gt;0,AVERAGE('INTEGRALE verrouillée'!CL93:CW93),"-")</f>
        <v>-</v>
      </c>
      <c r="AX95" s="1104" t="s">
        <v>0</v>
      </c>
      <c r="AY95" s="1098">
        <f>COUNTIF('INTEGRALE verrouillée'!CX93:DJ93,"&gt;0")</f>
        <v>0</v>
      </c>
      <c r="AZ95" s="1099" t="str">
        <f t="shared" si="28"/>
        <v>-</v>
      </c>
      <c r="BA95" s="1237" t="str">
        <f>IF(AY95&gt;0,COUNTIF('INTEGRALE verrouillée'!CX93:DJ93,"=2")+COUNTIF('INTEGRALE verrouillée'!CX93:DJ93,"=3"),"-")</f>
        <v>-</v>
      </c>
      <c r="BB95" s="1098" t="str">
        <f>IF(AY95&gt;0,COUNTIF('INTEGRALE verrouillée'!CX93:DJ93,"=1"),"-")</f>
        <v>-</v>
      </c>
      <c r="BC95" s="1238" t="str">
        <f>IF(AY95&gt;0,AVERAGE('INTEGRALE verrouillée'!CX93:DJ93),"-")</f>
        <v>-</v>
      </c>
      <c r="BD95" s="1107" t="s">
        <v>0</v>
      </c>
      <c r="BE95" s="1114">
        <f>COUNTIF('INTEGRALE verrouillée'!DK93:DS93,"&gt;0")</f>
        <v>0</v>
      </c>
      <c r="BF95" s="1115" t="str">
        <f t="shared" si="29"/>
        <v>-</v>
      </c>
      <c r="BG95" s="1242" t="str">
        <f>IF(BE95&gt;0,COUNTIF('INTEGRALE verrouillée'!DK93:DS93,"=2")+COUNTIF('INTEGRALE verrouillée'!DK93:DS93,"=3"),"-")</f>
        <v>-</v>
      </c>
      <c r="BH95" s="1114" t="str">
        <f>IF(BE95&gt;0,COUNTIF('INTEGRALE verrouillée'!DK93:DS93,"=1"),"-")</f>
        <v>-</v>
      </c>
      <c r="BI95" s="1250" t="str">
        <f>IF(BE95&gt;0,AVERAGE('INTEGRALE verrouillée'!DK93:DS93),"-")</f>
        <v>-</v>
      </c>
      <c r="BJ95" s="1215" t="s">
        <v>0</v>
      </c>
      <c r="BK95" s="1340"/>
      <c r="BL95" s="1443"/>
    </row>
    <row r="96" spans="1:64" s="1269" customFormat="1" ht="11.1" customHeight="1" x14ac:dyDescent="0.25">
      <c r="A96" s="1334"/>
      <c r="B96" s="179" t="s">
        <v>158</v>
      </c>
      <c r="C96" s="1080">
        <f>'INTEGRALE verrouillée'!C94</f>
        <v>32</v>
      </c>
      <c r="D96" s="938">
        <f>'INTEGRALE verrouillée'!D94</f>
        <v>0.33333333333333331</v>
      </c>
      <c r="E96" s="1089">
        <f>COUNTIF('INTEGRALE verrouillée'!AA94:AC94,"&gt;0")</f>
        <v>2</v>
      </c>
      <c r="F96" s="1090">
        <f t="shared" si="20"/>
        <v>0.66666666666666663</v>
      </c>
      <c r="G96" s="1091">
        <f>IF(E96&gt;0,AVERAGE('INTEGRALE verrouillée'!AA94:AC94),"-")</f>
        <v>3</v>
      </c>
      <c r="H96" s="1104">
        <v>3</v>
      </c>
      <c r="I96" s="1098">
        <f>COUNTIF('INTEGRALE verrouillée'!AD94:AK94,"&gt;0")</f>
        <v>5</v>
      </c>
      <c r="J96" s="1099">
        <f t="shared" si="21"/>
        <v>0.625</v>
      </c>
      <c r="K96" s="1237">
        <f>IF(I96&gt;0,COUNTIF('INTEGRALE verrouillée'!AD94:AK94,"=2")+COUNTIF('INTEGRALE verrouillée'!AD94:AK94,"=3"),"-")</f>
        <v>1</v>
      </c>
      <c r="L96" s="1098">
        <f>IF(I96&gt;0,COUNTIF('INTEGRALE verrouillée'!AD94:AK94,"=1"),"-")</f>
        <v>0</v>
      </c>
      <c r="M96" s="1238">
        <f>IF(I96&gt;0,AVERAGE('INTEGRALE verrouillée'!AD94:AK94),"-")</f>
        <v>5.4</v>
      </c>
      <c r="N96" s="1107">
        <v>7</v>
      </c>
      <c r="O96" s="1114">
        <f>COUNTIF('INTEGRALE verrouillée'!AL94:AS94,"&gt;0")</f>
        <v>4</v>
      </c>
      <c r="P96" s="1115">
        <f t="shared" si="22"/>
        <v>0.5</v>
      </c>
      <c r="Q96" s="1242">
        <f>IF(O96&gt;0,COUNTIF('INTEGRALE verrouillée'!AL94:AS94,"=2")+COUNTIF('INTEGRALE verrouillée'!AL94:AS94,"=3"),"-")</f>
        <v>0</v>
      </c>
      <c r="R96" s="1114">
        <f>IF(O96&gt;0,COUNTIF('INTEGRALE verrouillée'!AL94:AS94,"=1"),"-")</f>
        <v>1</v>
      </c>
      <c r="S96" s="1250">
        <f>IF(O96&gt;0,AVERAGE('INTEGRALE verrouillée'!AL94:AS94),"-")</f>
        <v>8.25</v>
      </c>
      <c r="T96" s="1214">
        <v>8</v>
      </c>
      <c r="U96" s="1124">
        <f>COUNTIF('INTEGRALE verrouillée'!AT94:BC94,"&gt;0")</f>
        <v>4</v>
      </c>
      <c r="V96" s="1125">
        <f t="shared" si="23"/>
        <v>0.4</v>
      </c>
      <c r="W96" s="1249">
        <f>IF(U96&gt;0,COUNTIF('INTEGRALE verrouillée'!AT94:BC94,"=2")+COUNTIF('INTEGRALE verrouillée'!AT94:BC94,"=3"),"-")</f>
        <v>2</v>
      </c>
      <c r="X96" s="1124">
        <f>IF(U96&gt;0,COUNTIF('INTEGRALE verrouillée'!AT94:BC94,"=1"),"-")</f>
        <v>0</v>
      </c>
      <c r="Y96" s="1251">
        <f>IF(U96&gt;0,AVERAGE('INTEGRALE verrouillée'!AT94:BC94),"-")</f>
        <v>4.75</v>
      </c>
      <c r="Z96" s="1220">
        <v>5</v>
      </c>
      <c r="AA96" s="1134">
        <f>COUNTIF('INTEGRALE verrouillée'!BD94:BN94,"&gt;0")</f>
        <v>6</v>
      </c>
      <c r="AB96" s="1135">
        <f t="shared" si="24"/>
        <v>0.54545454545454541</v>
      </c>
      <c r="AC96" s="1259">
        <f>IF(AA96&gt;0,COUNTIF('INTEGRALE verrouillée'!BD94:BN94,"=2")+COUNTIF('INTEGRALE verrouillée'!BD94:BN94,"=3"),"-")</f>
        <v>1</v>
      </c>
      <c r="AD96" s="1134">
        <f>IF(AA96&gt;0,COUNTIF('INTEGRALE verrouillée'!BD94:BN94,"=1"),"-")</f>
        <v>1</v>
      </c>
      <c r="AE96" s="1252">
        <f>IF(AA96&gt;0,AVERAGE('INTEGRALE verrouillée'!BD94:BN94),"-")</f>
        <v>5.5</v>
      </c>
      <c r="AF96" s="1221">
        <v>8</v>
      </c>
      <c r="AG96" s="1144">
        <f>COUNTIF('INTEGRALE verrouillée'!BO94:BX94,"&gt;0")</f>
        <v>3</v>
      </c>
      <c r="AH96" s="1145">
        <f t="shared" si="25"/>
        <v>0.3</v>
      </c>
      <c r="AI96" s="1262">
        <f>IF(AG96&gt;0,COUNTIF('INTEGRALE verrouillée'!BO94:BX94,"=2")+COUNTIF('INTEGRALE verrouillée'!BO94:BX94,"=3"),"-")</f>
        <v>0</v>
      </c>
      <c r="AJ96" s="1144">
        <f>IF(AG96&gt;0,COUNTIF('INTEGRALE verrouillée'!BO94:BX94,"=1"),"-")</f>
        <v>0</v>
      </c>
      <c r="AK96" s="1253">
        <f>IF(AG96&gt;0,AVERAGE('INTEGRALE verrouillée'!BO94:BX94),"-")</f>
        <v>6.666666666666667</v>
      </c>
      <c r="AL96" s="1223">
        <v>15</v>
      </c>
      <c r="AM96" s="1154">
        <f>COUNTIF('INTEGRALE verrouillée'!BY94:CK94,"&gt;0")</f>
        <v>4</v>
      </c>
      <c r="AN96" s="1155">
        <f t="shared" si="26"/>
        <v>0.30769230769230771</v>
      </c>
      <c r="AO96" s="1265">
        <f>IF(AM96&gt;0,COUNTIF('INTEGRALE verrouillée'!BY94:CK94,"=2")+COUNTIF('INTEGRALE verrouillée'!BY94:CK94,"=3"),"-")</f>
        <v>0</v>
      </c>
      <c r="AP96" s="1154">
        <f>IF(AM96&gt;0,COUNTIF('INTEGRALE verrouillée'!BY94:CK94,"=1"),"-")</f>
        <v>1</v>
      </c>
      <c r="AQ96" s="1254">
        <f>IF(AM96&gt;0,AVERAGE('INTEGRALE verrouillée'!BY94:CK94),"-")</f>
        <v>6.75</v>
      </c>
      <c r="AR96" s="1225">
        <v>15</v>
      </c>
      <c r="AS96" s="1089">
        <f>COUNTIF('INTEGRALE verrouillée'!CL94:CW94,"&gt;0")</f>
        <v>1</v>
      </c>
      <c r="AT96" s="1090">
        <f t="shared" si="27"/>
        <v>8.3333333333333329E-2</v>
      </c>
      <c r="AU96" s="1268">
        <f>IF(AS96&gt;0,COUNTIF('INTEGRALE verrouillée'!CL94:CW94,"=2")+COUNTIF('INTEGRALE verrouillée'!CL94:CW94,"=3"),"-")</f>
        <v>0</v>
      </c>
      <c r="AV96" s="1089">
        <f>IF(AS96&gt;0,COUNTIF('INTEGRALE verrouillée'!CL94:CW94,"=1"),"-")</f>
        <v>0</v>
      </c>
      <c r="AW96" s="1255">
        <f>IF(AS96&gt;0,AVERAGE('INTEGRALE verrouillée'!CL94:CW94),"-")</f>
        <v>11</v>
      </c>
      <c r="AX96" s="1230" t="s">
        <v>367</v>
      </c>
      <c r="AY96" s="1098">
        <f>COUNTIF('INTEGRALE verrouillée'!CX94:DJ94,"&gt;0")</f>
        <v>3</v>
      </c>
      <c r="AZ96" s="1099">
        <f t="shared" si="28"/>
        <v>0.23076923076923078</v>
      </c>
      <c r="BA96" s="1237">
        <f>IF(AY96&gt;0,COUNTIF('INTEGRALE verrouillée'!CX94:DJ94,"=2")+COUNTIF('INTEGRALE verrouillée'!CX94:DJ94,"=3"),"-")</f>
        <v>1</v>
      </c>
      <c r="BB96" s="1098">
        <f>IF(AY96&gt;0,COUNTIF('INTEGRALE verrouillée'!CX94:DJ94,"=1"),"-")</f>
        <v>0</v>
      </c>
      <c r="BC96" s="1238">
        <f>IF(AY96&gt;0,AVERAGE('INTEGRALE verrouillée'!CX94:DJ94),"-")</f>
        <v>8</v>
      </c>
      <c r="BD96" s="1107">
        <v>18</v>
      </c>
      <c r="BE96" s="1114">
        <f>COUNTIF('INTEGRALE verrouillée'!DK94:DS94,"&gt;0")</f>
        <v>0</v>
      </c>
      <c r="BF96" s="1115" t="str">
        <f t="shared" si="29"/>
        <v>-</v>
      </c>
      <c r="BG96" s="1242" t="str">
        <f>IF(BE96&gt;0,COUNTIF('INTEGRALE verrouillée'!DK94:DS94,"=2")+COUNTIF('INTEGRALE verrouillée'!DK94:DS94,"=3"),"-")</f>
        <v>-</v>
      </c>
      <c r="BH96" s="1114" t="str">
        <f>IF(BE96&gt;0,COUNTIF('INTEGRALE verrouillée'!DK94:DS94,"=1"),"-")</f>
        <v>-</v>
      </c>
      <c r="BI96" s="1250" t="str">
        <f>IF(BE96&gt;0,AVERAGE('INTEGRALE verrouillée'!DK94:DS94),"-")</f>
        <v>-</v>
      </c>
      <c r="BJ96" s="1215" t="s">
        <v>0</v>
      </c>
      <c r="BK96" s="1339"/>
      <c r="BL96" s="1443" t="s">
        <v>118</v>
      </c>
    </row>
    <row r="97" spans="1:64" s="1269" customFormat="1" ht="11.1" customHeight="1" x14ac:dyDescent="0.25">
      <c r="A97" s="1333"/>
      <c r="B97" s="177" t="s">
        <v>64</v>
      </c>
      <c r="C97" s="1080">
        <f>'INTEGRALE verrouillée'!C95</f>
        <v>1</v>
      </c>
      <c r="D97" s="938">
        <f>'INTEGRALE verrouillée'!D95</f>
        <v>1.0416666666666666E-2</v>
      </c>
      <c r="E97" s="1089">
        <f>COUNTIF('INTEGRALE verrouillée'!AA95:AC95,"&gt;0")</f>
        <v>1</v>
      </c>
      <c r="F97" s="1090">
        <f t="shared" si="20"/>
        <v>0.33333333333333331</v>
      </c>
      <c r="G97" s="1091">
        <f>IF(E97&gt;0,AVERAGE('INTEGRALE verrouillée'!AA95:AC95),"-")</f>
        <v>7</v>
      </c>
      <c r="H97" s="1104">
        <v>15</v>
      </c>
      <c r="I97" s="1098">
        <f>COUNTIF('INTEGRALE verrouillée'!AD95:AK95,"&gt;0")</f>
        <v>0</v>
      </c>
      <c r="J97" s="1099" t="str">
        <f t="shared" si="21"/>
        <v>-</v>
      </c>
      <c r="K97" s="1237" t="str">
        <f>IF(I97&gt;0,COUNTIF('INTEGRALE verrouillée'!AD95:AK95,"=2")+COUNTIF('INTEGRALE verrouillée'!AD95:AK95,"=3"),"-")</f>
        <v>-</v>
      </c>
      <c r="L97" s="1098" t="str">
        <f>IF(I97&gt;0,COUNTIF('INTEGRALE verrouillée'!AD95:AK95,"=1"),"-")</f>
        <v>-</v>
      </c>
      <c r="M97" s="1238" t="str">
        <f>IF(I97&gt;0,AVERAGE('INTEGRALE verrouillée'!AD95:AK95),"-")</f>
        <v>-</v>
      </c>
      <c r="N97" s="1107" t="s">
        <v>0</v>
      </c>
      <c r="O97" s="1114">
        <f>COUNTIF('INTEGRALE verrouillée'!AL95:AS95,"&gt;0")</f>
        <v>0</v>
      </c>
      <c r="P97" s="1115" t="str">
        <f t="shared" si="22"/>
        <v>-</v>
      </c>
      <c r="Q97" s="1242" t="str">
        <f>IF(O97&gt;0,COUNTIF('INTEGRALE verrouillée'!AL95:AS95,"=2")+COUNTIF('INTEGRALE verrouillée'!AL95:AS95,"=3"),"-")</f>
        <v>-</v>
      </c>
      <c r="R97" s="1114" t="str">
        <f>IF(O97&gt;0,COUNTIF('INTEGRALE verrouillée'!AL95:AS95,"=1"),"-")</f>
        <v>-</v>
      </c>
      <c r="S97" s="1250" t="str">
        <f>IF(O97&gt;0,AVERAGE('INTEGRALE verrouillée'!AL95:AS95),"-")</f>
        <v>-</v>
      </c>
      <c r="T97" s="1214" t="s">
        <v>0</v>
      </c>
      <c r="U97" s="1124">
        <f>COUNTIF('INTEGRALE verrouillée'!AT95:BC95,"&gt;0")</f>
        <v>0</v>
      </c>
      <c r="V97" s="1125" t="str">
        <f t="shared" si="23"/>
        <v>-</v>
      </c>
      <c r="W97" s="1249" t="str">
        <f>IF(U97&gt;0,COUNTIF('INTEGRALE verrouillée'!AT95:BC95,"=2")+COUNTIF('INTEGRALE verrouillée'!AT95:BC95,"=3"),"-")</f>
        <v>-</v>
      </c>
      <c r="X97" s="1124" t="str">
        <f>IF(U97&gt;0,COUNTIF('INTEGRALE verrouillée'!AT95:BC95,"=1"),"-")</f>
        <v>-</v>
      </c>
      <c r="Y97" s="1251" t="str">
        <f>IF(U97&gt;0,AVERAGE('INTEGRALE verrouillée'!AT95:BC95),"-")</f>
        <v>-</v>
      </c>
      <c r="Z97" s="1220" t="s">
        <v>0</v>
      </c>
      <c r="AA97" s="1134">
        <f>COUNTIF('INTEGRALE verrouillée'!BD95:BN95,"&gt;0")</f>
        <v>0</v>
      </c>
      <c r="AB97" s="1135" t="str">
        <f t="shared" si="24"/>
        <v>-</v>
      </c>
      <c r="AC97" s="1259" t="str">
        <f>IF(AA97&gt;0,COUNTIF('INTEGRALE verrouillée'!BD95:BN95,"=2")+COUNTIF('INTEGRALE verrouillée'!BD95:BN95,"=3"),"-")</f>
        <v>-</v>
      </c>
      <c r="AD97" s="1134" t="str">
        <f>IF(AA97&gt;0,COUNTIF('INTEGRALE verrouillée'!BD95:BN95,"=1"),"-")</f>
        <v>-</v>
      </c>
      <c r="AE97" s="1252" t="str">
        <f>IF(AA97&gt;0,AVERAGE('INTEGRALE verrouillée'!BD95:BN95),"-")</f>
        <v>-</v>
      </c>
      <c r="AF97" s="1221" t="s">
        <v>0</v>
      </c>
      <c r="AG97" s="1144">
        <f>COUNTIF('INTEGRALE verrouillée'!BO95:BX95,"&gt;0")</f>
        <v>0</v>
      </c>
      <c r="AH97" s="1145" t="str">
        <f t="shared" si="25"/>
        <v>-</v>
      </c>
      <c r="AI97" s="1262" t="str">
        <f>IF(AG97&gt;0,COUNTIF('INTEGRALE verrouillée'!BO95:BX95,"=2")+COUNTIF('INTEGRALE verrouillée'!BO95:BX95,"=3"),"-")</f>
        <v>-</v>
      </c>
      <c r="AJ97" s="1144" t="str">
        <f>IF(AG97&gt;0,COUNTIF('INTEGRALE verrouillée'!BO95:BX95,"=1"),"-")</f>
        <v>-</v>
      </c>
      <c r="AK97" s="1253" t="str">
        <f>IF(AG97&gt;0,AVERAGE('INTEGRALE verrouillée'!BO95:BX95),"-")</f>
        <v>-</v>
      </c>
      <c r="AL97" s="1223" t="s">
        <v>0</v>
      </c>
      <c r="AM97" s="1154">
        <f>COUNTIF('INTEGRALE verrouillée'!BY95:CK95,"&gt;0")</f>
        <v>0</v>
      </c>
      <c r="AN97" s="1155" t="str">
        <f t="shared" si="26"/>
        <v>-</v>
      </c>
      <c r="AO97" s="1265" t="str">
        <f>IF(AM97&gt;0,COUNTIF('INTEGRALE verrouillée'!BY95:CK95,"=2")+COUNTIF('INTEGRALE verrouillée'!BY95:CK95,"=3"),"-")</f>
        <v>-</v>
      </c>
      <c r="AP97" s="1154" t="str">
        <f>IF(AM97&gt;0,COUNTIF('INTEGRALE verrouillée'!BY95:CK95,"=1"),"-")</f>
        <v>-</v>
      </c>
      <c r="AQ97" s="1254" t="str">
        <f>IF(AM97&gt;0,AVERAGE('INTEGRALE verrouillée'!BY95:CK95),"-")</f>
        <v>-</v>
      </c>
      <c r="AR97" s="1225" t="s">
        <v>0</v>
      </c>
      <c r="AS97" s="1089">
        <f>COUNTIF('INTEGRALE verrouillée'!CL95:CW95,"&gt;0")</f>
        <v>0</v>
      </c>
      <c r="AT97" s="1090" t="str">
        <f t="shared" si="27"/>
        <v>-</v>
      </c>
      <c r="AU97" s="1268" t="str">
        <f>IF(AS97&gt;0,COUNTIF('INTEGRALE verrouillée'!CL95:CW95,"=2")+COUNTIF('INTEGRALE verrouillée'!CL95:CW95,"=3"),"-")</f>
        <v>-</v>
      </c>
      <c r="AV97" s="1089" t="str">
        <f>IF(AS97&gt;0,COUNTIF('INTEGRALE verrouillée'!CL95:CW95,"=1"),"-")</f>
        <v>-</v>
      </c>
      <c r="AW97" s="1255" t="str">
        <f>IF(AS97&gt;0,AVERAGE('INTEGRALE verrouillée'!CL95:CW95),"-")</f>
        <v>-</v>
      </c>
      <c r="AX97" s="1104" t="s">
        <v>0</v>
      </c>
      <c r="AY97" s="1098">
        <f>COUNTIF('INTEGRALE verrouillée'!CX95:DJ95,"&gt;0")</f>
        <v>0</v>
      </c>
      <c r="AZ97" s="1099" t="str">
        <f t="shared" si="28"/>
        <v>-</v>
      </c>
      <c r="BA97" s="1237" t="str">
        <f>IF(AY97&gt;0,COUNTIF('INTEGRALE verrouillée'!CX95:DJ95,"=2")+COUNTIF('INTEGRALE verrouillée'!CX95:DJ95,"=3"),"-")</f>
        <v>-</v>
      </c>
      <c r="BB97" s="1098" t="str">
        <f>IF(AY97&gt;0,COUNTIF('INTEGRALE verrouillée'!CX95:DJ95,"=1"),"-")</f>
        <v>-</v>
      </c>
      <c r="BC97" s="1238" t="str">
        <f>IF(AY97&gt;0,AVERAGE('INTEGRALE verrouillée'!CX95:DJ95),"-")</f>
        <v>-</v>
      </c>
      <c r="BD97" s="1107" t="s">
        <v>0</v>
      </c>
      <c r="BE97" s="1114">
        <f>COUNTIF('INTEGRALE verrouillée'!DK95:DS95,"&gt;0")</f>
        <v>0</v>
      </c>
      <c r="BF97" s="1115" t="str">
        <f t="shared" si="29"/>
        <v>-</v>
      </c>
      <c r="BG97" s="1242" t="str">
        <f>IF(BE97&gt;0,COUNTIF('INTEGRALE verrouillée'!DK95:DS95,"=2")+COUNTIF('INTEGRALE verrouillée'!DK95:DS95,"=3"),"-")</f>
        <v>-</v>
      </c>
      <c r="BH97" s="1114" t="str">
        <f>IF(BE97&gt;0,COUNTIF('INTEGRALE verrouillée'!DK95:DS95,"=1"),"-")</f>
        <v>-</v>
      </c>
      <c r="BI97" s="1250" t="str">
        <f>IF(BE97&gt;0,AVERAGE('INTEGRALE verrouillée'!DK95:DS95),"-")</f>
        <v>-</v>
      </c>
      <c r="BJ97" s="1215" t="s">
        <v>0</v>
      </c>
      <c r="BK97" s="1339"/>
      <c r="BL97" s="1443"/>
    </row>
    <row r="98" spans="1:64" s="1269" customFormat="1" ht="11.1" customHeight="1" x14ac:dyDescent="0.25">
      <c r="A98" s="1333"/>
      <c r="B98" s="180" t="s">
        <v>250</v>
      </c>
      <c r="C98" s="1080">
        <f>'INTEGRALE verrouillée'!C96</f>
        <v>1</v>
      </c>
      <c r="D98" s="938">
        <f>'INTEGRALE verrouillée'!D96</f>
        <v>1.0416666666666666E-2</v>
      </c>
      <c r="E98" s="1089">
        <f>COUNTIF('INTEGRALE verrouillée'!AA96:AC96,"&gt;0")</f>
        <v>0</v>
      </c>
      <c r="F98" s="1090" t="str">
        <f t="shared" si="20"/>
        <v>-</v>
      </c>
      <c r="G98" s="1091" t="str">
        <f>IF(E98&gt;0,AVERAGE('INTEGRALE verrouillée'!AA96:AC96),"-")</f>
        <v>-</v>
      </c>
      <c r="H98" s="1104" t="s">
        <v>0</v>
      </c>
      <c r="I98" s="1098">
        <f>COUNTIF('INTEGRALE verrouillée'!AD96:AK96,"&gt;0")</f>
        <v>0</v>
      </c>
      <c r="J98" s="1099" t="str">
        <f t="shared" si="21"/>
        <v>-</v>
      </c>
      <c r="K98" s="1237" t="str">
        <f>IF(I98&gt;0,COUNTIF('INTEGRALE verrouillée'!AD96:AK96,"=2")+COUNTIF('INTEGRALE verrouillée'!AD96:AK96,"=3"),"-")</f>
        <v>-</v>
      </c>
      <c r="L98" s="1098" t="str">
        <f>IF(I98&gt;0,COUNTIF('INTEGRALE verrouillée'!AD96:AK96,"=1"),"-")</f>
        <v>-</v>
      </c>
      <c r="M98" s="1238" t="str">
        <f>IF(I98&gt;0,AVERAGE('INTEGRALE verrouillée'!AD96:AK96),"-")</f>
        <v>-</v>
      </c>
      <c r="N98" s="1107" t="s">
        <v>0</v>
      </c>
      <c r="O98" s="1114">
        <f>COUNTIF('INTEGRALE verrouillée'!AL96:AS96,"&gt;0")</f>
        <v>0</v>
      </c>
      <c r="P98" s="1115" t="str">
        <f t="shared" si="22"/>
        <v>-</v>
      </c>
      <c r="Q98" s="1242" t="str">
        <f>IF(O98&gt;0,COUNTIF('INTEGRALE verrouillée'!AL96:AS96,"=2")+COUNTIF('INTEGRALE verrouillée'!AL96:AS96,"=3"),"-")</f>
        <v>-</v>
      </c>
      <c r="R98" s="1114" t="str">
        <f>IF(O98&gt;0,COUNTIF('INTEGRALE verrouillée'!AL96:AS96,"=1"),"-")</f>
        <v>-</v>
      </c>
      <c r="S98" s="1250" t="str">
        <f>IF(O98&gt;0,AVERAGE('INTEGRALE verrouillée'!AL96:AS96),"-")</f>
        <v>-</v>
      </c>
      <c r="T98" s="1214" t="s">
        <v>0</v>
      </c>
      <c r="U98" s="1124">
        <f>COUNTIF('INTEGRALE verrouillée'!AT96:BC96,"&gt;0")</f>
        <v>0</v>
      </c>
      <c r="V98" s="1125" t="str">
        <f t="shared" si="23"/>
        <v>-</v>
      </c>
      <c r="W98" s="1249" t="str">
        <f>IF(U98&gt;0,COUNTIF('INTEGRALE verrouillée'!AT96:BC96,"=2")+COUNTIF('INTEGRALE verrouillée'!AT96:BC96,"=3"),"-")</f>
        <v>-</v>
      </c>
      <c r="X98" s="1124" t="str">
        <f>IF(U98&gt;0,COUNTIF('INTEGRALE verrouillée'!AT96:BC96,"=1"),"-")</f>
        <v>-</v>
      </c>
      <c r="Y98" s="1251" t="str">
        <f>IF(U98&gt;0,AVERAGE('INTEGRALE verrouillée'!AT96:BC96),"-")</f>
        <v>-</v>
      </c>
      <c r="Z98" s="1220" t="s">
        <v>0</v>
      </c>
      <c r="AA98" s="1134">
        <f>COUNTIF('INTEGRALE verrouillée'!BD96:BN96,"&gt;0")</f>
        <v>0</v>
      </c>
      <c r="AB98" s="1135" t="str">
        <f t="shared" si="24"/>
        <v>-</v>
      </c>
      <c r="AC98" s="1259" t="str">
        <f>IF(AA98&gt;0,COUNTIF('INTEGRALE verrouillée'!BD96:BN96,"=2")+COUNTIF('INTEGRALE verrouillée'!BD96:BN96,"=3"),"-")</f>
        <v>-</v>
      </c>
      <c r="AD98" s="1134" t="str">
        <f>IF(AA98&gt;0,COUNTIF('INTEGRALE verrouillée'!BD96:BN96,"=1"),"-")</f>
        <v>-</v>
      </c>
      <c r="AE98" s="1252" t="str">
        <f>IF(AA98&gt;0,AVERAGE('INTEGRALE verrouillée'!BD96:BN96),"-")</f>
        <v>-</v>
      </c>
      <c r="AF98" s="1221" t="s">
        <v>0</v>
      </c>
      <c r="AG98" s="1144">
        <f>COUNTIF('INTEGRALE verrouillée'!BO96:BX96,"&gt;0")</f>
        <v>0</v>
      </c>
      <c r="AH98" s="1145" t="str">
        <f t="shared" si="25"/>
        <v>-</v>
      </c>
      <c r="AI98" s="1262" t="str">
        <f>IF(AG98&gt;0,COUNTIF('INTEGRALE verrouillée'!BO96:BX96,"=2")+COUNTIF('INTEGRALE verrouillée'!BO96:BX96,"=3"),"-")</f>
        <v>-</v>
      </c>
      <c r="AJ98" s="1144" t="str">
        <f>IF(AG98&gt;0,COUNTIF('INTEGRALE verrouillée'!BO96:BX96,"=1"),"-")</f>
        <v>-</v>
      </c>
      <c r="AK98" s="1253" t="str">
        <f>IF(AG98&gt;0,AVERAGE('INTEGRALE verrouillée'!BO96:BX96),"-")</f>
        <v>-</v>
      </c>
      <c r="AL98" s="1223" t="s">
        <v>0</v>
      </c>
      <c r="AM98" s="1154">
        <f>COUNTIF('INTEGRALE verrouillée'!BY96:CK96,"&gt;0")</f>
        <v>0</v>
      </c>
      <c r="AN98" s="1155" t="str">
        <f t="shared" si="26"/>
        <v>-</v>
      </c>
      <c r="AO98" s="1265" t="str">
        <f>IF(AM98&gt;0,COUNTIF('INTEGRALE verrouillée'!BY96:CK96,"=2")+COUNTIF('INTEGRALE verrouillée'!BY96:CK96,"=3"),"-")</f>
        <v>-</v>
      </c>
      <c r="AP98" s="1154" t="str">
        <f>IF(AM98&gt;0,COUNTIF('INTEGRALE verrouillée'!BY96:CK96,"=1"),"-")</f>
        <v>-</v>
      </c>
      <c r="AQ98" s="1254" t="str">
        <f>IF(AM98&gt;0,AVERAGE('INTEGRALE verrouillée'!BY96:CK96),"-")</f>
        <v>-</v>
      </c>
      <c r="AR98" s="1225" t="s">
        <v>0</v>
      </c>
      <c r="AS98" s="1089">
        <f>COUNTIF('INTEGRALE verrouillée'!CL96:CW96,"&gt;0")</f>
        <v>1</v>
      </c>
      <c r="AT98" s="1090">
        <f t="shared" si="27"/>
        <v>8.3333333333333329E-2</v>
      </c>
      <c r="AU98" s="1268">
        <f>IF(AS98&gt;0,COUNTIF('INTEGRALE verrouillée'!CL96:CW96,"=2")+COUNTIF('INTEGRALE verrouillée'!CL96:CW96,"=3"),"-")</f>
        <v>0</v>
      </c>
      <c r="AV98" s="1089">
        <f>IF(AS98&gt;0,COUNTIF('INTEGRALE verrouillée'!CL96:CW96,"=1"),"-")</f>
        <v>1</v>
      </c>
      <c r="AW98" s="1255">
        <f>IF(AS98&gt;0,AVERAGE('INTEGRALE verrouillée'!CL96:CW96),"-")</f>
        <v>1</v>
      </c>
      <c r="AX98" s="1230" t="s">
        <v>367</v>
      </c>
      <c r="AY98" s="1098">
        <f>COUNTIF('INTEGRALE verrouillée'!CX96:DJ96,"&gt;0")</f>
        <v>0</v>
      </c>
      <c r="AZ98" s="1099" t="str">
        <f t="shared" si="28"/>
        <v>-</v>
      </c>
      <c r="BA98" s="1237" t="str">
        <f>IF(AY98&gt;0,COUNTIF('INTEGRALE verrouillée'!CX96:DJ96,"=2")+COUNTIF('INTEGRALE verrouillée'!CX96:DJ96,"=3"),"-")</f>
        <v>-</v>
      </c>
      <c r="BB98" s="1098" t="str">
        <f>IF(AY98&gt;0,COUNTIF('INTEGRALE verrouillée'!CX96:DJ96,"=1"),"-")</f>
        <v>-</v>
      </c>
      <c r="BC98" s="1238" t="str">
        <f>IF(AY98&gt;0,AVERAGE('INTEGRALE verrouillée'!CX96:DJ96),"-")</f>
        <v>-</v>
      </c>
      <c r="BD98" s="1107" t="s">
        <v>0</v>
      </c>
      <c r="BE98" s="1114">
        <f>COUNTIF('INTEGRALE verrouillée'!DK96:DS96,"&gt;0")</f>
        <v>0</v>
      </c>
      <c r="BF98" s="1115" t="str">
        <f t="shared" si="29"/>
        <v>-</v>
      </c>
      <c r="BG98" s="1242" t="str">
        <f>IF(BE98&gt;0,COUNTIF('INTEGRALE verrouillée'!DK96:DS96,"=2")+COUNTIF('INTEGRALE verrouillée'!DK96:DS96,"=3"),"-")</f>
        <v>-</v>
      </c>
      <c r="BH98" s="1114" t="str">
        <f>IF(BE98&gt;0,COUNTIF('INTEGRALE verrouillée'!DK96:DS96,"=1"),"-")</f>
        <v>-</v>
      </c>
      <c r="BI98" s="1250" t="str">
        <f>IF(BE98&gt;0,AVERAGE('INTEGRALE verrouillée'!DK96:DS96),"-")</f>
        <v>-</v>
      </c>
      <c r="BJ98" s="1215" t="s">
        <v>0</v>
      </c>
      <c r="BK98" s="1339"/>
      <c r="BL98" s="1443" t="s">
        <v>242</v>
      </c>
    </row>
    <row r="99" spans="1:64" s="1269" customFormat="1" ht="11.1" customHeight="1" x14ac:dyDescent="0.25">
      <c r="A99" s="1333"/>
      <c r="B99" s="177" t="s">
        <v>77</v>
      </c>
      <c r="C99" s="1080">
        <f>'INTEGRALE verrouillée'!C97</f>
        <v>2</v>
      </c>
      <c r="D99" s="938">
        <f>'INTEGRALE verrouillée'!D97</f>
        <v>2.0833333333333332E-2</v>
      </c>
      <c r="E99" s="1089">
        <f>COUNTIF('INTEGRALE verrouillée'!AA97:AC97,"&gt;0")</f>
        <v>0</v>
      </c>
      <c r="F99" s="1090" t="str">
        <f t="shared" si="20"/>
        <v>-</v>
      </c>
      <c r="G99" s="1091" t="str">
        <f>IF(E99&gt;0,AVERAGE('INTEGRALE verrouillée'!AA97:AC97),"-")</f>
        <v>-</v>
      </c>
      <c r="H99" s="1104" t="s">
        <v>0</v>
      </c>
      <c r="I99" s="1098">
        <f>COUNTIF('INTEGRALE verrouillée'!AD97:AK97,"&gt;0")</f>
        <v>0</v>
      </c>
      <c r="J99" s="1099" t="str">
        <f t="shared" si="21"/>
        <v>-</v>
      </c>
      <c r="K99" s="1237" t="str">
        <f>IF(I99&gt;0,COUNTIF('INTEGRALE verrouillée'!AD97:AK97,"=2")+COUNTIF('INTEGRALE verrouillée'!AD97:AK97,"=3"),"-")</f>
        <v>-</v>
      </c>
      <c r="L99" s="1098" t="str">
        <f>IF(I99&gt;0,COUNTIF('INTEGRALE verrouillée'!AD97:AK97,"=1"),"-")</f>
        <v>-</v>
      </c>
      <c r="M99" s="1238" t="str">
        <f>IF(I99&gt;0,AVERAGE('INTEGRALE verrouillée'!AD97:AK97),"-")</f>
        <v>-</v>
      </c>
      <c r="N99" s="1107" t="s">
        <v>0</v>
      </c>
      <c r="O99" s="1114">
        <f>COUNTIF('INTEGRALE verrouillée'!AL97:AS97,"&gt;0")</f>
        <v>0</v>
      </c>
      <c r="P99" s="1115" t="str">
        <f t="shared" si="22"/>
        <v>-</v>
      </c>
      <c r="Q99" s="1242" t="str">
        <f>IF(O99&gt;0,COUNTIF('INTEGRALE verrouillée'!AL97:AS97,"=2")+COUNTIF('INTEGRALE verrouillée'!AL97:AS97,"=3"),"-")</f>
        <v>-</v>
      </c>
      <c r="R99" s="1114" t="str">
        <f>IF(O99&gt;0,COUNTIF('INTEGRALE verrouillée'!AL97:AS97,"=1"),"-")</f>
        <v>-</v>
      </c>
      <c r="S99" s="1250" t="str">
        <f>IF(O99&gt;0,AVERAGE('INTEGRALE verrouillée'!AL97:AS97),"-")</f>
        <v>-</v>
      </c>
      <c r="T99" s="1214" t="s">
        <v>0</v>
      </c>
      <c r="U99" s="1124">
        <f>COUNTIF('INTEGRALE verrouillée'!AT97:BC97,"&gt;0")</f>
        <v>0</v>
      </c>
      <c r="V99" s="1125" t="str">
        <f t="shared" si="23"/>
        <v>-</v>
      </c>
      <c r="W99" s="1249" t="str">
        <f>IF(U99&gt;0,COUNTIF('INTEGRALE verrouillée'!AT97:BC97,"=2")+COUNTIF('INTEGRALE verrouillée'!AT97:BC97,"=3"),"-")</f>
        <v>-</v>
      </c>
      <c r="X99" s="1124" t="str">
        <f>IF(U99&gt;0,COUNTIF('INTEGRALE verrouillée'!AT97:BC97,"=1"),"-")</f>
        <v>-</v>
      </c>
      <c r="Y99" s="1251" t="str">
        <f>IF(U99&gt;0,AVERAGE('INTEGRALE verrouillée'!AT97:BC97),"-")</f>
        <v>-</v>
      </c>
      <c r="Z99" s="1220" t="s">
        <v>0</v>
      </c>
      <c r="AA99" s="1134">
        <f>COUNTIF('INTEGRALE verrouillée'!BD97:BN97,"&gt;0")</f>
        <v>1</v>
      </c>
      <c r="AB99" s="1135">
        <f t="shared" si="24"/>
        <v>9.0909090909090912E-2</v>
      </c>
      <c r="AC99" s="1259">
        <f>IF(AA99&gt;0,COUNTIF('INTEGRALE verrouillée'!BD97:BN97,"=2")+COUNTIF('INTEGRALE verrouillée'!BD97:BN97,"=3"),"-")</f>
        <v>0</v>
      </c>
      <c r="AD99" s="1134">
        <f>IF(AA99&gt;0,COUNTIF('INTEGRALE verrouillée'!BD97:BN97,"=1"),"-")</f>
        <v>0</v>
      </c>
      <c r="AE99" s="1252">
        <f>IF(AA99&gt;0,AVERAGE('INTEGRALE verrouillée'!BD97:BN97),"-")</f>
        <v>7</v>
      </c>
      <c r="AF99" s="1222" t="s">
        <v>367</v>
      </c>
      <c r="AG99" s="1144">
        <f>COUNTIF('INTEGRALE verrouillée'!BO97:BX97,"&gt;0")</f>
        <v>0</v>
      </c>
      <c r="AH99" s="1145" t="str">
        <f t="shared" si="25"/>
        <v>-</v>
      </c>
      <c r="AI99" s="1262" t="str">
        <f>IF(AG99&gt;0,COUNTIF('INTEGRALE verrouillée'!BO97:BX97,"=2")+COUNTIF('INTEGRALE verrouillée'!BO97:BX97,"=3"),"-")</f>
        <v>-</v>
      </c>
      <c r="AJ99" s="1144" t="str">
        <f>IF(AG99&gt;0,COUNTIF('INTEGRALE verrouillée'!BO97:BX97,"=1"),"-")</f>
        <v>-</v>
      </c>
      <c r="AK99" s="1253" t="str">
        <f>IF(AG99&gt;0,AVERAGE('INTEGRALE verrouillée'!BO97:BX97),"-")</f>
        <v>-</v>
      </c>
      <c r="AL99" s="1223" t="s">
        <v>0</v>
      </c>
      <c r="AM99" s="1154">
        <f>COUNTIF('INTEGRALE verrouillée'!BY97:CK97,"&gt;0")</f>
        <v>1</v>
      </c>
      <c r="AN99" s="1155">
        <f t="shared" si="26"/>
        <v>7.6923076923076927E-2</v>
      </c>
      <c r="AO99" s="1265">
        <f>IF(AM99&gt;0,COUNTIF('INTEGRALE verrouillée'!BY97:CK97,"=2")+COUNTIF('INTEGRALE verrouillée'!BY97:CK97,"=3"),"-")</f>
        <v>0</v>
      </c>
      <c r="AP99" s="1154">
        <f>IF(AM99&gt;0,COUNTIF('INTEGRALE verrouillée'!BY97:CK97,"=1"),"-")</f>
        <v>0</v>
      </c>
      <c r="AQ99" s="1254">
        <f>IF(AM99&gt;0,AVERAGE('INTEGRALE verrouillée'!BY97:CK97),"-")</f>
        <v>14</v>
      </c>
      <c r="AR99" s="1226" t="s">
        <v>367</v>
      </c>
      <c r="AS99" s="1089">
        <f>COUNTIF('INTEGRALE verrouillée'!CL97:CW97,"&gt;0")</f>
        <v>0</v>
      </c>
      <c r="AT99" s="1090" t="str">
        <f t="shared" si="27"/>
        <v>-</v>
      </c>
      <c r="AU99" s="1268" t="str">
        <f>IF(AS99&gt;0,COUNTIF('INTEGRALE verrouillée'!CL97:CW97,"=2")+COUNTIF('INTEGRALE verrouillée'!CL97:CW97,"=3"),"-")</f>
        <v>-</v>
      </c>
      <c r="AV99" s="1089" t="str">
        <f>IF(AS99&gt;0,COUNTIF('INTEGRALE verrouillée'!CL97:CW97,"=1"),"-")</f>
        <v>-</v>
      </c>
      <c r="AW99" s="1255" t="str">
        <f>IF(AS99&gt;0,AVERAGE('INTEGRALE verrouillée'!CL97:CW97),"-")</f>
        <v>-</v>
      </c>
      <c r="AX99" s="1104" t="s">
        <v>0</v>
      </c>
      <c r="AY99" s="1098">
        <f>COUNTIF('INTEGRALE verrouillée'!CX97:DJ97,"&gt;0")</f>
        <v>0</v>
      </c>
      <c r="AZ99" s="1099" t="str">
        <f t="shared" si="28"/>
        <v>-</v>
      </c>
      <c r="BA99" s="1237" t="str">
        <f>IF(AY99&gt;0,COUNTIF('INTEGRALE verrouillée'!CX97:DJ97,"=2")+COUNTIF('INTEGRALE verrouillée'!CX97:DJ97,"=3"),"-")</f>
        <v>-</v>
      </c>
      <c r="BB99" s="1098" t="str">
        <f>IF(AY99&gt;0,COUNTIF('INTEGRALE verrouillée'!CX97:DJ97,"=1"),"-")</f>
        <v>-</v>
      </c>
      <c r="BC99" s="1238" t="str">
        <f>IF(AY99&gt;0,AVERAGE('INTEGRALE verrouillée'!CX97:DJ97),"-")</f>
        <v>-</v>
      </c>
      <c r="BD99" s="1107" t="s">
        <v>0</v>
      </c>
      <c r="BE99" s="1114">
        <f>COUNTIF('INTEGRALE verrouillée'!DK97:DS97,"&gt;0")</f>
        <v>0</v>
      </c>
      <c r="BF99" s="1115" t="str">
        <f t="shared" si="29"/>
        <v>-</v>
      </c>
      <c r="BG99" s="1242" t="str">
        <f>IF(BE99&gt;0,COUNTIF('INTEGRALE verrouillée'!DK97:DS97,"=2")+COUNTIF('INTEGRALE verrouillée'!DK97:DS97,"=3"),"-")</f>
        <v>-</v>
      </c>
      <c r="BH99" s="1114" t="str">
        <f>IF(BE99&gt;0,COUNTIF('INTEGRALE verrouillée'!DK97:DS97,"=1"),"-")</f>
        <v>-</v>
      </c>
      <c r="BI99" s="1250" t="str">
        <f>IF(BE99&gt;0,AVERAGE('INTEGRALE verrouillée'!DK97:DS97),"-")</f>
        <v>-</v>
      </c>
      <c r="BJ99" s="1215" t="s">
        <v>0</v>
      </c>
      <c r="BK99" s="1339"/>
      <c r="BL99" s="1443" t="s">
        <v>195</v>
      </c>
    </row>
    <row r="100" spans="1:64" s="1269" customFormat="1" ht="11.1" customHeight="1" x14ac:dyDescent="0.25">
      <c r="A100" s="1333"/>
      <c r="B100" s="177" t="s">
        <v>225</v>
      </c>
      <c r="C100" s="1080">
        <f>'INTEGRALE verrouillée'!C98</f>
        <v>1</v>
      </c>
      <c r="D100" s="938">
        <f>'INTEGRALE verrouillée'!D98</f>
        <v>1.0416666666666666E-2</v>
      </c>
      <c r="E100" s="1089">
        <f>COUNTIF('INTEGRALE verrouillée'!AA98:AC98,"&gt;0")</f>
        <v>1</v>
      </c>
      <c r="F100" s="1090">
        <f t="shared" si="20"/>
        <v>0.33333333333333331</v>
      </c>
      <c r="G100" s="1091">
        <f>IF(E100&gt;0,AVERAGE('INTEGRALE verrouillée'!AA98:AC98),"-")</f>
        <v>10</v>
      </c>
      <c r="H100" s="1104" t="s">
        <v>0</v>
      </c>
      <c r="I100" s="1098">
        <f>COUNTIF('INTEGRALE verrouillée'!AD98:AK98,"&gt;0")</f>
        <v>0</v>
      </c>
      <c r="J100" s="1099" t="str">
        <f t="shared" si="21"/>
        <v>-</v>
      </c>
      <c r="K100" s="1237" t="str">
        <f>IF(I100&gt;0,COUNTIF('INTEGRALE verrouillée'!AD98:AK98,"=2")+COUNTIF('INTEGRALE verrouillée'!AD98:AK98,"=3"),"-")</f>
        <v>-</v>
      </c>
      <c r="L100" s="1098" t="str">
        <f>IF(I100&gt;0,COUNTIF('INTEGRALE verrouillée'!AD98:AK98,"=1"),"-")</f>
        <v>-</v>
      </c>
      <c r="M100" s="1238" t="str">
        <f>IF(I100&gt;0,AVERAGE('INTEGRALE verrouillée'!AD98:AK98),"-")</f>
        <v>-</v>
      </c>
      <c r="N100" s="1107" t="s">
        <v>0</v>
      </c>
      <c r="O100" s="1114">
        <f>COUNTIF('INTEGRALE verrouillée'!AL98:AS98,"&gt;0")</f>
        <v>0</v>
      </c>
      <c r="P100" s="1115" t="str">
        <f t="shared" si="22"/>
        <v>-</v>
      </c>
      <c r="Q100" s="1242" t="str">
        <f>IF(O100&gt;0,COUNTIF('INTEGRALE verrouillée'!AL98:AS98,"=2")+COUNTIF('INTEGRALE verrouillée'!AL98:AS98,"=3"),"-")</f>
        <v>-</v>
      </c>
      <c r="R100" s="1114" t="str">
        <f>IF(O100&gt;0,COUNTIF('INTEGRALE verrouillée'!AL98:AS98,"=1"),"-")</f>
        <v>-</v>
      </c>
      <c r="S100" s="1250" t="str">
        <f>IF(O100&gt;0,AVERAGE('INTEGRALE verrouillée'!AL98:AS98),"-")</f>
        <v>-</v>
      </c>
      <c r="T100" s="1214" t="s">
        <v>0</v>
      </c>
      <c r="U100" s="1124">
        <f>COUNTIF('INTEGRALE verrouillée'!AT98:BC98,"&gt;0")</f>
        <v>0</v>
      </c>
      <c r="V100" s="1125" t="str">
        <f t="shared" si="23"/>
        <v>-</v>
      </c>
      <c r="W100" s="1249" t="str">
        <f>IF(U100&gt;0,COUNTIF('INTEGRALE verrouillée'!AT98:BC98,"=2")+COUNTIF('INTEGRALE verrouillée'!AT98:BC98,"=3"),"-")</f>
        <v>-</v>
      </c>
      <c r="X100" s="1124" t="str">
        <f>IF(U100&gt;0,COUNTIF('INTEGRALE verrouillée'!AT98:BC98,"=1"),"-")</f>
        <v>-</v>
      </c>
      <c r="Y100" s="1251" t="str">
        <f>IF(U100&gt;0,AVERAGE('INTEGRALE verrouillée'!AT98:BC98),"-")</f>
        <v>-</v>
      </c>
      <c r="Z100" s="1220" t="s">
        <v>0</v>
      </c>
      <c r="AA100" s="1134">
        <f>COUNTIF('INTEGRALE verrouillée'!BD98:BN98,"&gt;0")</f>
        <v>0</v>
      </c>
      <c r="AB100" s="1135" t="str">
        <f t="shared" si="24"/>
        <v>-</v>
      </c>
      <c r="AC100" s="1259" t="str">
        <f>IF(AA100&gt;0,COUNTIF('INTEGRALE verrouillée'!BD98:BN98,"=2")+COUNTIF('INTEGRALE verrouillée'!BD98:BN98,"=3"),"-")</f>
        <v>-</v>
      </c>
      <c r="AD100" s="1134" t="str">
        <f>IF(AA100&gt;0,COUNTIF('INTEGRALE verrouillée'!BD98:BN98,"=1"),"-")</f>
        <v>-</v>
      </c>
      <c r="AE100" s="1252" t="str">
        <f>IF(AA100&gt;0,AVERAGE('INTEGRALE verrouillée'!BD98:BN98),"-")</f>
        <v>-</v>
      </c>
      <c r="AF100" s="1221" t="s">
        <v>0</v>
      </c>
      <c r="AG100" s="1144">
        <f>COUNTIF('INTEGRALE verrouillée'!BO98:BX98,"&gt;0")</f>
        <v>0</v>
      </c>
      <c r="AH100" s="1145" t="str">
        <f t="shared" si="25"/>
        <v>-</v>
      </c>
      <c r="AI100" s="1262" t="str">
        <f>IF(AG100&gt;0,COUNTIF('INTEGRALE verrouillée'!BO98:BX98,"=2")+COUNTIF('INTEGRALE verrouillée'!BO98:BX98,"=3"),"-")</f>
        <v>-</v>
      </c>
      <c r="AJ100" s="1144" t="str">
        <f>IF(AG100&gt;0,COUNTIF('INTEGRALE verrouillée'!BO98:BX98,"=1"),"-")</f>
        <v>-</v>
      </c>
      <c r="AK100" s="1253" t="str">
        <f>IF(AG100&gt;0,AVERAGE('INTEGRALE verrouillée'!BO98:BX98),"-")</f>
        <v>-</v>
      </c>
      <c r="AL100" s="1223" t="s">
        <v>0</v>
      </c>
      <c r="AM100" s="1154">
        <f>COUNTIF('INTEGRALE verrouillée'!BY98:CK98,"&gt;0")</f>
        <v>0</v>
      </c>
      <c r="AN100" s="1155" t="str">
        <f t="shared" si="26"/>
        <v>-</v>
      </c>
      <c r="AO100" s="1265" t="str">
        <f>IF(AM100&gt;0,COUNTIF('INTEGRALE verrouillée'!BY98:CK98,"=2")+COUNTIF('INTEGRALE verrouillée'!BY98:CK98,"=3"),"-")</f>
        <v>-</v>
      </c>
      <c r="AP100" s="1154" t="str">
        <f>IF(AM100&gt;0,COUNTIF('INTEGRALE verrouillée'!BY98:CK98,"=1"),"-")</f>
        <v>-</v>
      </c>
      <c r="AQ100" s="1254" t="str">
        <f>IF(AM100&gt;0,AVERAGE('INTEGRALE verrouillée'!BY98:CK98),"-")</f>
        <v>-</v>
      </c>
      <c r="AR100" s="1225" t="s">
        <v>0</v>
      </c>
      <c r="AS100" s="1089">
        <f>COUNTIF('INTEGRALE verrouillée'!CL98:CW98,"&gt;0")</f>
        <v>0</v>
      </c>
      <c r="AT100" s="1090" t="str">
        <f t="shared" si="27"/>
        <v>-</v>
      </c>
      <c r="AU100" s="1268" t="str">
        <f>IF(AS100&gt;0,COUNTIF('INTEGRALE verrouillée'!CL98:CW98,"=2")+COUNTIF('INTEGRALE verrouillée'!CL98:CW98,"=3"),"-")</f>
        <v>-</v>
      </c>
      <c r="AV100" s="1089" t="str">
        <f>IF(AS100&gt;0,COUNTIF('INTEGRALE verrouillée'!CL98:CW98,"=1"),"-")</f>
        <v>-</v>
      </c>
      <c r="AW100" s="1255" t="str">
        <f>IF(AS100&gt;0,AVERAGE('INTEGRALE verrouillée'!CL98:CW98),"-")</f>
        <v>-</v>
      </c>
      <c r="AX100" s="1104" t="s">
        <v>0</v>
      </c>
      <c r="AY100" s="1098">
        <f>COUNTIF('INTEGRALE verrouillée'!CX98:DJ98,"&gt;0")</f>
        <v>0</v>
      </c>
      <c r="AZ100" s="1099" t="str">
        <f t="shared" si="28"/>
        <v>-</v>
      </c>
      <c r="BA100" s="1237" t="str">
        <f>IF(AY100&gt;0,COUNTIF('INTEGRALE verrouillée'!CX98:DJ98,"=2")+COUNTIF('INTEGRALE verrouillée'!CX98:DJ98,"=3"),"-")</f>
        <v>-</v>
      </c>
      <c r="BB100" s="1098" t="str">
        <f>IF(AY100&gt;0,COUNTIF('INTEGRALE verrouillée'!CX98:DJ98,"=1"),"-")</f>
        <v>-</v>
      </c>
      <c r="BC100" s="1238" t="str">
        <f>IF(AY100&gt;0,AVERAGE('INTEGRALE verrouillée'!CX98:DJ98),"-")</f>
        <v>-</v>
      </c>
      <c r="BD100" s="1107" t="s">
        <v>0</v>
      </c>
      <c r="BE100" s="1114">
        <f>COUNTIF('INTEGRALE verrouillée'!DK98:DS98,"&gt;0")</f>
        <v>0</v>
      </c>
      <c r="BF100" s="1115" t="str">
        <f t="shared" si="29"/>
        <v>-</v>
      </c>
      <c r="BG100" s="1242" t="str">
        <f>IF(BE100&gt;0,COUNTIF('INTEGRALE verrouillée'!DK98:DS98,"=2")+COUNTIF('INTEGRALE verrouillée'!DK98:DS98,"=3"),"-")</f>
        <v>-</v>
      </c>
      <c r="BH100" s="1114" t="str">
        <f>IF(BE100&gt;0,COUNTIF('INTEGRALE verrouillée'!DK98:DS98,"=1"),"-")</f>
        <v>-</v>
      </c>
      <c r="BI100" s="1250" t="str">
        <f>IF(BE100&gt;0,AVERAGE('INTEGRALE verrouillée'!DK98:DS98),"-")</f>
        <v>-</v>
      </c>
      <c r="BJ100" s="1215" t="s">
        <v>0</v>
      </c>
      <c r="BK100" s="1339"/>
      <c r="BL100" s="1443"/>
    </row>
    <row r="101" spans="1:64" s="1269" customFormat="1" ht="11.1" customHeight="1" x14ac:dyDescent="0.25">
      <c r="A101" s="1333"/>
      <c r="B101" s="176" t="s">
        <v>221</v>
      </c>
      <c r="C101" s="1080">
        <f>'INTEGRALE verrouillée'!C99</f>
        <v>13</v>
      </c>
      <c r="D101" s="938">
        <f>'INTEGRALE verrouillée'!D99</f>
        <v>0.13541666666666666</v>
      </c>
      <c r="E101" s="1089">
        <f>COUNTIF('INTEGRALE verrouillée'!AA99:AC99,"&gt;0")</f>
        <v>2</v>
      </c>
      <c r="F101" s="1090">
        <f t="shared" si="20"/>
        <v>0.66666666666666663</v>
      </c>
      <c r="G101" s="1091">
        <f>IF(E101&gt;0,AVERAGE('INTEGRALE verrouillée'!AA99:AC99),"-")</f>
        <v>2</v>
      </c>
      <c r="H101" s="1104">
        <v>2</v>
      </c>
      <c r="I101" s="1098">
        <f>COUNTIF('INTEGRALE verrouillée'!AD99:AK99,"&gt;0")</f>
        <v>5</v>
      </c>
      <c r="J101" s="1099">
        <f t="shared" si="21"/>
        <v>0.625</v>
      </c>
      <c r="K101" s="1237">
        <f>IF(I101&gt;0,COUNTIF('INTEGRALE verrouillée'!AD99:AK99,"=2")+COUNTIF('INTEGRALE verrouillée'!AD99:AK99,"=3"),"-")</f>
        <v>1</v>
      </c>
      <c r="L101" s="1098">
        <f>IF(I101&gt;0,COUNTIF('INTEGRALE verrouillée'!AD99:AK99,"=1"),"-")</f>
        <v>2</v>
      </c>
      <c r="M101" s="1238">
        <f>IF(I101&gt;0,AVERAGE('INTEGRALE verrouillée'!AD99:AK99),"-")</f>
        <v>3.2</v>
      </c>
      <c r="N101" s="1107">
        <v>1</v>
      </c>
      <c r="O101" s="1114">
        <f>COUNTIF('INTEGRALE verrouillée'!AL99:AS99,"&gt;0")</f>
        <v>2</v>
      </c>
      <c r="P101" s="1115">
        <f t="shared" si="22"/>
        <v>0.25</v>
      </c>
      <c r="Q101" s="1242">
        <f>IF(O101&gt;0,COUNTIF('INTEGRALE verrouillée'!AL99:AS99,"=2")+COUNTIF('INTEGRALE verrouillée'!AL99:AS99,"=3"),"-")</f>
        <v>1</v>
      </c>
      <c r="R101" s="1114">
        <f>IF(O101&gt;0,COUNTIF('INTEGRALE verrouillée'!AL99:AS99,"=1"),"-")</f>
        <v>0</v>
      </c>
      <c r="S101" s="1250">
        <f>IF(O101&gt;0,AVERAGE('INTEGRALE verrouillée'!AL99:AS99),"-")</f>
        <v>3.5</v>
      </c>
      <c r="T101" s="1218" t="s">
        <v>367</v>
      </c>
      <c r="U101" s="1124">
        <f>COUNTIF('INTEGRALE verrouillée'!AT99:BC99,"&gt;0")</f>
        <v>2</v>
      </c>
      <c r="V101" s="1125">
        <f t="shared" si="23"/>
        <v>0.2</v>
      </c>
      <c r="W101" s="1249">
        <f>IF(U101&gt;0,COUNTIF('INTEGRALE verrouillée'!AT99:BC99,"=2")+COUNTIF('INTEGRALE verrouillée'!AT99:BC99,"=3"),"-")</f>
        <v>1</v>
      </c>
      <c r="X101" s="1124">
        <f>IF(U101&gt;0,COUNTIF('INTEGRALE verrouillée'!AT99:BC99,"=1"),"-")</f>
        <v>0</v>
      </c>
      <c r="Y101" s="1251">
        <f>IF(U101&gt;0,AVERAGE('INTEGRALE verrouillée'!AT99:BC99),"-")</f>
        <v>7</v>
      </c>
      <c r="Z101" s="1219" t="s">
        <v>367</v>
      </c>
      <c r="AA101" s="1134">
        <f>COUNTIF('INTEGRALE verrouillée'!BD99:BN99,"&gt;0")</f>
        <v>1</v>
      </c>
      <c r="AB101" s="1135">
        <f t="shared" si="24"/>
        <v>9.0909090909090912E-2</v>
      </c>
      <c r="AC101" s="1259">
        <f>IF(AA101&gt;0,COUNTIF('INTEGRALE verrouillée'!BD99:BN99,"=2")+COUNTIF('INTEGRALE verrouillée'!BD99:BN99,"=3"),"-")</f>
        <v>0</v>
      </c>
      <c r="AD101" s="1134">
        <f>IF(AA101&gt;0,COUNTIF('INTEGRALE verrouillée'!BD99:BN99,"=1"),"-")</f>
        <v>0</v>
      </c>
      <c r="AE101" s="1252">
        <f>IF(AA101&gt;0,AVERAGE('INTEGRALE verrouillée'!BD99:BN99),"-")</f>
        <v>13</v>
      </c>
      <c r="AF101" s="1222" t="s">
        <v>367</v>
      </c>
      <c r="AG101" s="1144">
        <f>COUNTIF('INTEGRALE verrouillée'!BO99:BX99,"&gt;0")</f>
        <v>0</v>
      </c>
      <c r="AH101" s="1145" t="str">
        <f t="shared" si="25"/>
        <v>-</v>
      </c>
      <c r="AI101" s="1262" t="str">
        <f>IF(AG101&gt;0,COUNTIF('INTEGRALE verrouillée'!BO99:BX99,"=2")+COUNTIF('INTEGRALE verrouillée'!BO99:BX99,"=3"),"-")</f>
        <v>-</v>
      </c>
      <c r="AJ101" s="1144" t="str">
        <f>IF(AG101&gt;0,COUNTIF('INTEGRALE verrouillée'!BO99:BX99,"=1"),"-")</f>
        <v>-</v>
      </c>
      <c r="AK101" s="1253" t="str">
        <f>IF(AG101&gt;0,AVERAGE('INTEGRALE verrouillée'!BO99:BX99),"-")</f>
        <v>-</v>
      </c>
      <c r="AL101" s="1223" t="s">
        <v>0</v>
      </c>
      <c r="AM101" s="1154">
        <f>COUNTIF('INTEGRALE verrouillée'!BY99:CK99,"&gt;0")</f>
        <v>0</v>
      </c>
      <c r="AN101" s="1155" t="str">
        <f t="shared" si="26"/>
        <v>-</v>
      </c>
      <c r="AO101" s="1265" t="str">
        <f>IF(AM101&gt;0,COUNTIF('INTEGRALE verrouillée'!BY99:CK99,"=2")+COUNTIF('INTEGRALE verrouillée'!BY99:CK99,"=3"),"-")</f>
        <v>-</v>
      </c>
      <c r="AP101" s="1154" t="str">
        <f>IF(AM101&gt;0,COUNTIF('INTEGRALE verrouillée'!BY99:CK99,"=1"),"-")</f>
        <v>-</v>
      </c>
      <c r="AQ101" s="1254" t="str">
        <f>IF(AM101&gt;0,AVERAGE('INTEGRALE verrouillée'!BY99:CK99),"-")</f>
        <v>-</v>
      </c>
      <c r="AR101" s="1225" t="s">
        <v>0</v>
      </c>
      <c r="AS101" s="1089">
        <f>COUNTIF('INTEGRALE verrouillée'!CL99:CW99,"&gt;0")</f>
        <v>0</v>
      </c>
      <c r="AT101" s="1090" t="str">
        <f t="shared" si="27"/>
        <v>-</v>
      </c>
      <c r="AU101" s="1268" t="str">
        <f>IF(AS101&gt;0,COUNTIF('INTEGRALE verrouillée'!CL99:CW99,"=2")+COUNTIF('INTEGRALE verrouillée'!CL99:CW99,"=3"),"-")</f>
        <v>-</v>
      </c>
      <c r="AV101" s="1089" t="str">
        <f>IF(AS101&gt;0,COUNTIF('INTEGRALE verrouillée'!CL99:CW99,"=1"),"-")</f>
        <v>-</v>
      </c>
      <c r="AW101" s="1255" t="str">
        <f>IF(AS101&gt;0,AVERAGE('INTEGRALE verrouillée'!CL99:CW99),"-")</f>
        <v>-</v>
      </c>
      <c r="AX101" s="1104" t="s">
        <v>0</v>
      </c>
      <c r="AY101" s="1098">
        <f>COUNTIF('INTEGRALE verrouillée'!CX99:DJ99,"&gt;0")</f>
        <v>1</v>
      </c>
      <c r="AZ101" s="1099">
        <f t="shared" si="28"/>
        <v>7.6923076923076927E-2</v>
      </c>
      <c r="BA101" s="1237">
        <f>IF(AY101&gt;0,COUNTIF('INTEGRALE verrouillée'!CX99:DJ99,"=2")+COUNTIF('INTEGRALE verrouillée'!CX99:DJ99,"=3"),"-")</f>
        <v>1</v>
      </c>
      <c r="BB101" s="1098">
        <f>IF(AY101&gt;0,COUNTIF('INTEGRALE verrouillée'!CX99:DJ99,"=1"),"-")</f>
        <v>0</v>
      </c>
      <c r="BC101" s="1238">
        <f>IF(AY101&gt;0,AVERAGE('INTEGRALE verrouillée'!CX99:DJ99),"-")</f>
        <v>2</v>
      </c>
      <c r="BD101" s="1217" t="s">
        <v>367</v>
      </c>
      <c r="BE101" s="1114">
        <f>COUNTIF('INTEGRALE verrouillée'!DK99:DS99,"&gt;0")</f>
        <v>0</v>
      </c>
      <c r="BF101" s="1115" t="str">
        <f t="shared" si="29"/>
        <v>-</v>
      </c>
      <c r="BG101" s="1242" t="str">
        <f>IF(BE101&gt;0,COUNTIF('INTEGRALE verrouillée'!DK99:DS99,"=2")+COUNTIF('INTEGRALE verrouillée'!DK99:DS99,"=3"),"-")</f>
        <v>-</v>
      </c>
      <c r="BH101" s="1114" t="str">
        <f>IF(BE101&gt;0,COUNTIF('INTEGRALE verrouillée'!DK99:DS99,"=1"),"-")</f>
        <v>-</v>
      </c>
      <c r="BI101" s="1250" t="str">
        <f>IF(BE101&gt;0,AVERAGE('INTEGRALE verrouillée'!DK99:DS99),"-")</f>
        <v>-</v>
      </c>
      <c r="BJ101" s="1215" t="s">
        <v>0</v>
      </c>
      <c r="BK101" s="1339"/>
      <c r="BL101" s="1443" t="s">
        <v>279</v>
      </c>
    </row>
    <row r="102" spans="1:64" s="1269" customFormat="1" ht="11.1" customHeight="1" x14ac:dyDescent="0.25">
      <c r="A102" s="1333"/>
      <c r="B102" s="177" t="s">
        <v>16</v>
      </c>
      <c r="C102" s="1080">
        <f>'INTEGRALE verrouillée'!C100</f>
        <v>1</v>
      </c>
      <c r="D102" s="938">
        <f>'INTEGRALE verrouillée'!D100</f>
        <v>1.0416666666666666E-2</v>
      </c>
      <c r="E102" s="1089">
        <f>COUNTIF('INTEGRALE verrouillée'!AA100:AC100,"&gt;0")</f>
        <v>0</v>
      </c>
      <c r="F102" s="1090" t="str">
        <f t="shared" si="20"/>
        <v>-</v>
      </c>
      <c r="G102" s="1091" t="str">
        <f>IF(E102&gt;0,AVERAGE('INTEGRALE verrouillée'!AA100:AC100),"-")</f>
        <v>-</v>
      </c>
      <c r="H102" s="1104" t="s">
        <v>0</v>
      </c>
      <c r="I102" s="1098">
        <f>COUNTIF('INTEGRALE verrouillée'!AD100:AK100,"&gt;0")</f>
        <v>1</v>
      </c>
      <c r="J102" s="1099">
        <f t="shared" si="21"/>
        <v>0.125</v>
      </c>
      <c r="K102" s="1237">
        <f>IF(I102&gt;0,COUNTIF('INTEGRALE verrouillée'!AD100:AK100,"=2")+COUNTIF('INTEGRALE verrouillée'!AD100:AK100,"=3"),"-")</f>
        <v>0</v>
      </c>
      <c r="L102" s="1098">
        <f>IF(I102&gt;0,COUNTIF('INTEGRALE verrouillée'!AD100:AK100,"=1"),"-")</f>
        <v>0</v>
      </c>
      <c r="M102" s="1238">
        <f>IF(I102&gt;0,AVERAGE('INTEGRALE verrouillée'!AD100:AK100),"-")</f>
        <v>9</v>
      </c>
      <c r="N102" s="1217" t="s">
        <v>367</v>
      </c>
      <c r="O102" s="1114">
        <f>COUNTIF('INTEGRALE verrouillée'!AL100:AS100,"&gt;0")</f>
        <v>0</v>
      </c>
      <c r="P102" s="1115" t="str">
        <f t="shared" si="22"/>
        <v>-</v>
      </c>
      <c r="Q102" s="1242" t="str">
        <f>IF(O102&gt;0,COUNTIF('INTEGRALE verrouillée'!AL100:AS100,"=2")+COUNTIF('INTEGRALE verrouillée'!AL100:AS100,"=3"),"-")</f>
        <v>-</v>
      </c>
      <c r="R102" s="1114" t="str">
        <f>IF(O102&gt;0,COUNTIF('INTEGRALE verrouillée'!AL100:AS100,"=1"),"-")</f>
        <v>-</v>
      </c>
      <c r="S102" s="1250" t="str">
        <f>IF(O102&gt;0,AVERAGE('INTEGRALE verrouillée'!AL100:AS100),"-")</f>
        <v>-</v>
      </c>
      <c r="T102" s="1214" t="s">
        <v>0</v>
      </c>
      <c r="U102" s="1124">
        <f>COUNTIF('INTEGRALE verrouillée'!AT100:BC100,"&gt;0")</f>
        <v>0</v>
      </c>
      <c r="V102" s="1125" t="str">
        <f t="shared" si="23"/>
        <v>-</v>
      </c>
      <c r="W102" s="1249" t="str">
        <f>IF(U102&gt;0,COUNTIF('INTEGRALE verrouillée'!AT100:BC100,"=2")+COUNTIF('INTEGRALE verrouillée'!AT100:BC100,"=3"),"-")</f>
        <v>-</v>
      </c>
      <c r="X102" s="1124" t="str">
        <f>IF(U102&gt;0,COUNTIF('INTEGRALE verrouillée'!AT100:BC100,"=1"),"-")</f>
        <v>-</v>
      </c>
      <c r="Y102" s="1251" t="str">
        <f>IF(U102&gt;0,AVERAGE('INTEGRALE verrouillée'!AT100:BC100),"-")</f>
        <v>-</v>
      </c>
      <c r="Z102" s="1220" t="s">
        <v>0</v>
      </c>
      <c r="AA102" s="1134">
        <f>COUNTIF('INTEGRALE verrouillée'!BD100:BN100,"&gt;0")</f>
        <v>0</v>
      </c>
      <c r="AB102" s="1135" t="str">
        <f t="shared" si="24"/>
        <v>-</v>
      </c>
      <c r="AC102" s="1259" t="str">
        <f>IF(AA102&gt;0,COUNTIF('INTEGRALE verrouillée'!BD100:BN100,"=2")+COUNTIF('INTEGRALE verrouillée'!BD100:BN100,"=3"),"-")</f>
        <v>-</v>
      </c>
      <c r="AD102" s="1134" t="str">
        <f>IF(AA102&gt;0,COUNTIF('INTEGRALE verrouillée'!BD100:BN100,"=1"),"-")</f>
        <v>-</v>
      </c>
      <c r="AE102" s="1252" t="str">
        <f>IF(AA102&gt;0,AVERAGE('INTEGRALE verrouillée'!BD100:BN100),"-")</f>
        <v>-</v>
      </c>
      <c r="AF102" s="1221" t="s">
        <v>0</v>
      </c>
      <c r="AG102" s="1144">
        <f>COUNTIF('INTEGRALE verrouillée'!BO100:BX100,"&gt;0")</f>
        <v>0</v>
      </c>
      <c r="AH102" s="1145" t="str">
        <f t="shared" si="25"/>
        <v>-</v>
      </c>
      <c r="AI102" s="1262" t="str">
        <f>IF(AG102&gt;0,COUNTIF('INTEGRALE verrouillée'!BO100:BX100,"=2")+COUNTIF('INTEGRALE verrouillée'!BO100:BX100,"=3"),"-")</f>
        <v>-</v>
      </c>
      <c r="AJ102" s="1144" t="str">
        <f>IF(AG102&gt;0,COUNTIF('INTEGRALE verrouillée'!BO100:BX100,"=1"),"-")</f>
        <v>-</v>
      </c>
      <c r="AK102" s="1253" t="str">
        <f>IF(AG102&gt;0,AVERAGE('INTEGRALE verrouillée'!BO100:BX100),"-")</f>
        <v>-</v>
      </c>
      <c r="AL102" s="1223" t="s">
        <v>0</v>
      </c>
      <c r="AM102" s="1154">
        <f>COUNTIF('INTEGRALE verrouillée'!BY100:CK100,"&gt;0")</f>
        <v>0</v>
      </c>
      <c r="AN102" s="1155" t="str">
        <f t="shared" si="26"/>
        <v>-</v>
      </c>
      <c r="AO102" s="1265" t="str">
        <f>IF(AM102&gt;0,COUNTIF('INTEGRALE verrouillée'!BY100:CK100,"=2")+COUNTIF('INTEGRALE verrouillée'!BY100:CK100,"=3"),"-")</f>
        <v>-</v>
      </c>
      <c r="AP102" s="1154" t="str">
        <f>IF(AM102&gt;0,COUNTIF('INTEGRALE verrouillée'!BY100:CK100,"=1"),"-")</f>
        <v>-</v>
      </c>
      <c r="AQ102" s="1254" t="str">
        <f>IF(AM102&gt;0,AVERAGE('INTEGRALE verrouillée'!BY100:CK100),"-")</f>
        <v>-</v>
      </c>
      <c r="AR102" s="1225" t="s">
        <v>0</v>
      </c>
      <c r="AS102" s="1089">
        <f>COUNTIF('INTEGRALE verrouillée'!CL100:CW100,"&gt;0")</f>
        <v>0</v>
      </c>
      <c r="AT102" s="1090" t="str">
        <f t="shared" si="27"/>
        <v>-</v>
      </c>
      <c r="AU102" s="1268" t="str">
        <f>IF(AS102&gt;0,COUNTIF('INTEGRALE verrouillée'!CL100:CW100,"=2")+COUNTIF('INTEGRALE verrouillée'!CL100:CW100,"=3"),"-")</f>
        <v>-</v>
      </c>
      <c r="AV102" s="1089" t="str">
        <f>IF(AS102&gt;0,COUNTIF('INTEGRALE verrouillée'!CL100:CW100,"=1"),"-")</f>
        <v>-</v>
      </c>
      <c r="AW102" s="1255" t="str">
        <f>IF(AS102&gt;0,AVERAGE('INTEGRALE verrouillée'!CL100:CW100),"-")</f>
        <v>-</v>
      </c>
      <c r="AX102" s="1104" t="s">
        <v>0</v>
      </c>
      <c r="AY102" s="1098">
        <f>COUNTIF('INTEGRALE verrouillée'!CX100:DJ100,"&gt;0")</f>
        <v>0</v>
      </c>
      <c r="AZ102" s="1099" t="str">
        <f t="shared" si="28"/>
        <v>-</v>
      </c>
      <c r="BA102" s="1237" t="str">
        <f>IF(AY102&gt;0,COUNTIF('INTEGRALE verrouillée'!CX100:DJ100,"=2")+COUNTIF('INTEGRALE verrouillée'!CX100:DJ100,"=3"),"-")</f>
        <v>-</v>
      </c>
      <c r="BB102" s="1098" t="str">
        <f>IF(AY102&gt;0,COUNTIF('INTEGRALE verrouillée'!CX100:DJ100,"=1"),"-")</f>
        <v>-</v>
      </c>
      <c r="BC102" s="1238" t="str">
        <f>IF(AY102&gt;0,AVERAGE('INTEGRALE verrouillée'!CX100:DJ100),"-")</f>
        <v>-</v>
      </c>
      <c r="BD102" s="1107" t="s">
        <v>0</v>
      </c>
      <c r="BE102" s="1114">
        <f>COUNTIF('INTEGRALE verrouillée'!DK100:DS100,"&gt;0")</f>
        <v>0</v>
      </c>
      <c r="BF102" s="1115" t="str">
        <f t="shared" si="29"/>
        <v>-</v>
      </c>
      <c r="BG102" s="1242" t="str">
        <f>IF(BE102&gt;0,COUNTIF('INTEGRALE verrouillée'!DK100:DS100,"=2")+COUNTIF('INTEGRALE verrouillée'!DK100:DS100,"=3"),"-")</f>
        <v>-</v>
      </c>
      <c r="BH102" s="1114" t="str">
        <f>IF(BE102&gt;0,COUNTIF('INTEGRALE verrouillée'!DK100:DS100,"=1"),"-")</f>
        <v>-</v>
      </c>
      <c r="BI102" s="1250" t="str">
        <f>IF(BE102&gt;0,AVERAGE('INTEGRALE verrouillée'!DK100:DS100),"-")</f>
        <v>-</v>
      </c>
      <c r="BJ102" s="1215" t="s">
        <v>0</v>
      </c>
      <c r="BK102" s="1339"/>
      <c r="BL102" s="1441"/>
    </row>
    <row r="103" spans="1:64" s="279" customFormat="1" ht="11.25" customHeight="1" x14ac:dyDescent="0.25">
      <c r="A103" s="946"/>
      <c r="B103" s="946"/>
      <c r="C103" s="1081"/>
      <c r="D103" s="1081"/>
      <c r="E103" s="1159"/>
      <c r="F103" s="1159"/>
      <c r="G103" s="1160"/>
      <c r="H103" s="1161"/>
      <c r="I103" s="1159"/>
      <c r="J103" s="1159"/>
      <c r="K103" s="1159"/>
      <c r="L103" s="1159"/>
      <c r="M103" s="1160"/>
      <c r="N103" s="1161"/>
      <c r="O103" s="1159"/>
      <c r="P103" s="1159"/>
      <c r="Q103" s="1159"/>
      <c r="R103" s="1159"/>
      <c r="S103" s="1160"/>
      <c r="T103" s="950"/>
      <c r="U103" s="1159"/>
      <c r="V103" s="1159"/>
      <c r="W103" s="1159"/>
      <c r="X103" s="1159"/>
      <c r="Y103" s="1160"/>
      <c r="Z103" s="950"/>
      <c r="AA103" s="1159"/>
      <c r="AB103" s="1159"/>
      <c r="AC103" s="1159"/>
      <c r="AD103" s="1159"/>
      <c r="AE103" s="1160"/>
      <c r="AF103" s="950"/>
      <c r="AG103" s="1159"/>
      <c r="AH103" s="1159"/>
      <c r="AI103" s="1159"/>
      <c r="AJ103" s="1159"/>
      <c r="AK103" s="1160"/>
      <c r="AL103" s="950"/>
      <c r="AM103" s="1159"/>
      <c r="AN103" s="1159"/>
      <c r="AO103" s="1159"/>
      <c r="AP103" s="1159"/>
      <c r="AQ103" s="1160"/>
      <c r="AR103" s="950"/>
      <c r="AS103" s="1159"/>
      <c r="AT103" s="1159"/>
      <c r="AU103" s="1159"/>
      <c r="AV103" s="1159"/>
      <c r="AW103" s="1160"/>
      <c r="AX103" s="950"/>
      <c r="AY103" s="1159"/>
      <c r="AZ103" s="1159"/>
      <c r="BA103" s="1159"/>
      <c r="BB103" s="1159"/>
      <c r="BC103" s="1160"/>
      <c r="BD103" s="950"/>
      <c r="BE103" s="950"/>
      <c r="BF103" s="950"/>
      <c r="BG103" s="950"/>
      <c r="BH103" s="950"/>
      <c r="BI103" s="1160"/>
      <c r="BJ103" s="950"/>
      <c r="BK103" s="950"/>
    </row>
  </sheetData>
  <sheetProtection sort="0" autoFilter="0"/>
  <autoFilter ref="B8:BJ102">
    <sortState ref="B10:BJ103">
      <sortCondition ref="B9"/>
    </sortState>
  </autoFilter>
  <mergeCells count="55">
    <mergeCell ref="B2:D2"/>
    <mergeCell ref="B3:D3"/>
    <mergeCell ref="B4:D4"/>
    <mergeCell ref="B5:D5"/>
    <mergeCell ref="AY4:BD4"/>
    <mergeCell ref="AY2:BD2"/>
    <mergeCell ref="AY3:BD3"/>
    <mergeCell ref="AY5:BD5"/>
    <mergeCell ref="AA2:AF2"/>
    <mergeCell ref="AA3:AF3"/>
    <mergeCell ref="AA4:AF4"/>
    <mergeCell ref="AA5:AF5"/>
    <mergeCell ref="AG3:AL3"/>
    <mergeCell ref="AG4:AL4"/>
    <mergeCell ref="AG5:AL5"/>
    <mergeCell ref="AG2:AL2"/>
    <mergeCell ref="U2:Z2"/>
    <mergeCell ref="U3:Z3"/>
    <mergeCell ref="U4:Z4"/>
    <mergeCell ref="U5:Z5"/>
    <mergeCell ref="BE2:BJ2"/>
    <mergeCell ref="BE3:BJ3"/>
    <mergeCell ref="BE4:BJ4"/>
    <mergeCell ref="BE5:BJ5"/>
    <mergeCell ref="AM3:AR3"/>
    <mergeCell ref="AM4:AR4"/>
    <mergeCell ref="AM5:AR5"/>
    <mergeCell ref="AS2:AX2"/>
    <mergeCell ref="AS3:AX3"/>
    <mergeCell ref="AS4:AX4"/>
    <mergeCell ref="AS5:AX5"/>
    <mergeCell ref="AM2:AR2"/>
    <mergeCell ref="I2:N2"/>
    <mergeCell ref="I4:N4"/>
    <mergeCell ref="I5:N5"/>
    <mergeCell ref="O2:T2"/>
    <mergeCell ref="O3:T3"/>
    <mergeCell ref="O4:T4"/>
    <mergeCell ref="O5:T5"/>
    <mergeCell ref="E1:BK1"/>
    <mergeCell ref="B6:D6"/>
    <mergeCell ref="E6:H6"/>
    <mergeCell ref="I6:N6"/>
    <mergeCell ref="O6:T6"/>
    <mergeCell ref="U6:Z6"/>
    <mergeCell ref="AA6:AF6"/>
    <mergeCell ref="AG6:AL6"/>
    <mergeCell ref="AM6:AR6"/>
    <mergeCell ref="AS6:AX6"/>
    <mergeCell ref="AY6:BD6"/>
    <mergeCell ref="E3:H3"/>
    <mergeCell ref="E2:H2"/>
    <mergeCell ref="E4:H4"/>
    <mergeCell ref="E5:H5"/>
    <mergeCell ref="I3:N3"/>
  </mergeCells>
  <conditionalFormatting sqref="N9:N102 T9:T102 Z9:Z102 AF9:AF102 AL9:AL102 AR9:AR102 AX9:AX102 BD9:BD102 BJ9:BJ102 H9:H102">
    <cfRule type="cellIs" dxfId="158" priority="5" operator="equal">
      <formula>3</formula>
    </cfRule>
    <cfRule type="cellIs" dxfId="157" priority="6" operator="equal">
      <formula>2</formula>
    </cfRule>
    <cfRule type="cellIs" dxfId="156" priority="7" operator="equal">
      <formula>1</formula>
    </cfRule>
  </conditionalFormatting>
  <printOptions horizontalCentered="1"/>
  <pageMargins left="0.25" right="0.25" top="0.75" bottom="0.75" header="0.3" footer="0.3"/>
  <pageSetup paperSize="8" scale="53" orientation="portrait" r:id="rId1"/>
  <ignoredErrors>
    <ignoredError sqref="BC103:BD103 U103:V103 Y103:AB103 AE103:AH103 AK103:AN103 AQ103:AT103 AW103:AZ10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B167"/>
  <sheetViews>
    <sheetView zoomScaleNormal="100" workbookViewId="0">
      <pane xSplit="26" ySplit="6" topLeftCell="CF7" activePane="bottomRight" state="frozen"/>
      <selection activeCell="A2" sqref="A2"/>
      <selection pane="topRight" activeCell="V2" sqref="V2"/>
      <selection pane="bottomLeft" activeCell="A6" sqref="A6"/>
      <selection pane="bottomRight" activeCell="J155" sqref="J155"/>
    </sheetView>
  </sheetViews>
  <sheetFormatPr baseColWidth="10" defaultColWidth="11.42578125" defaultRowHeight="15" x14ac:dyDescent="0.25"/>
  <cols>
    <col min="1" max="1" width="2.5703125" style="886" customWidth="1"/>
    <col min="2" max="2" width="18" style="175" bestFit="1" customWidth="1"/>
    <col min="3" max="3" width="3" style="299" bestFit="1" customWidth="1"/>
    <col min="4" max="4" width="6" style="238" customWidth="1"/>
    <col min="5" max="5" width="6.5703125" style="915" bestFit="1" customWidth="1"/>
    <col min="6" max="6" width="6.5703125" style="914" bestFit="1" customWidth="1"/>
    <col min="7" max="7" width="3.28515625" style="241" bestFit="1" customWidth="1"/>
    <col min="8" max="8" width="6" style="242" customWidth="1"/>
    <col min="9" max="9" width="7.28515625" style="860" bestFit="1" customWidth="1"/>
    <col min="10" max="10" width="7.28515625" style="861" bestFit="1" customWidth="1"/>
    <col min="11" max="11" width="9.42578125" style="861" bestFit="1" customWidth="1"/>
    <col min="12" max="12" width="3.28515625" style="249" customWidth="1"/>
    <col min="13" max="13" width="6" style="250" bestFit="1" customWidth="1"/>
    <col min="14" max="14" width="3.28515625" style="245" customWidth="1"/>
    <col min="15" max="15" width="6" style="246" bestFit="1" customWidth="1"/>
    <col min="16" max="16" width="3.28515625" style="251" bestFit="1" customWidth="1"/>
    <col min="17" max="17" width="6" style="242" bestFit="1" customWidth="1"/>
    <col min="18" max="18" width="3.28515625" style="262" customWidth="1"/>
    <col min="19" max="19" width="6" style="262" bestFit="1" customWidth="1"/>
    <col min="20" max="20" width="3.28515625" style="256" bestFit="1" customWidth="1"/>
    <col min="21" max="21" width="6" style="258" bestFit="1" customWidth="1"/>
    <col min="22" max="22" width="3.28515625" style="264" bestFit="1" customWidth="1"/>
    <col min="23" max="23" width="6" style="264" bestFit="1" customWidth="1"/>
    <col min="24" max="24" width="4.5703125" style="875" bestFit="1" customWidth="1"/>
    <col min="25" max="25" width="4.5703125" style="876" bestFit="1" customWidth="1"/>
    <col min="26" max="26" width="6.5703125" style="882" bestFit="1" customWidth="1"/>
    <col min="27" max="29" width="3" style="265" bestFit="1" customWidth="1"/>
    <col min="30" max="34" width="3" style="266" bestFit="1" customWidth="1"/>
    <col min="35" max="35" width="3" style="267" bestFit="1" customWidth="1"/>
    <col min="36" max="37" width="3" style="268" bestFit="1" customWidth="1"/>
    <col min="38" max="45" width="3" style="273" bestFit="1" customWidth="1"/>
    <col min="46" max="55" width="3" style="274" bestFit="1" customWidth="1"/>
    <col min="56" max="66" width="3" style="275" bestFit="1" customWidth="1"/>
    <col min="67" max="76" width="3" style="276" bestFit="1" customWidth="1"/>
    <col min="77" max="89" width="3" style="269" bestFit="1" customWidth="1"/>
    <col min="90" max="101" width="3" style="277" bestFit="1" customWidth="1"/>
    <col min="102" max="104" width="3" style="268" bestFit="1" customWidth="1"/>
    <col min="105" max="114" width="3" style="268" customWidth="1"/>
    <col min="115" max="123" width="3" style="273" customWidth="1"/>
    <col min="124" max="125" width="11.42578125" style="1166"/>
    <col min="126" max="184" width="11.42578125" style="1269"/>
    <col min="185" max="16384" width="11.42578125" style="1"/>
  </cols>
  <sheetData>
    <row r="1" spans="1:174" s="850" customFormat="1" ht="33.75" customHeight="1" x14ac:dyDescent="0.25">
      <c r="A1" s="883"/>
      <c r="B1" s="270"/>
      <c r="C1" s="1714" t="s">
        <v>306</v>
      </c>
      <c r="D1" s="1714"/>
      <c r="E1" s="1714"/>
      <c r="F1" s="1714"/>
      <c r="G1" s="1714"/>
      <c r="H1" s="1714"/>
      <c r="I1" s="1714"/>
      <c r="J1" s="1714"/>
      <c r="K1" s="1714"/>
      <c r="L1" s="1714"/>
      <c r="M1" s="1714"/>
      <c r="N1" s="1714"/>
      <c r="O1" s="1714"/>
      <c r="P1" s="1714"/>
      <c r="Q1" s="1714"/>
      <c r="R1" s="1714"/>
      <c r="S1" s="1714"/>
      <c r="T1" s="1714"/>
      <c r="U1" s="1714"/>
      <c r="V1" s="1714"/>
      <c r="W1" s="1714"/>
      <c r="X1" s="1714"/>
      <c r="Y1" s="1714"/>
      <c r="Z1" s="1714"/>
      <c r="AA1" s="1715">
        <v>1</v>
      </c>
      <c r="AB1" s="1694"/>
      <c r="AC1" s="1694"/>
      <c r="AD1" s="1716">
        <v>2</v>
      </c>
      <c r="AE1" s="1716"/>
      <c r="AF1" s="1716"/>
      <c r="AG1" s="1716"/>
      <c r="AH1" s="1716"/>
      <c r="AI1" s="1716"/>
      <c r="AJ1" s="1716"/>
      <c r="AK1" s="1716"/>
      <c r="AL1" s="1717">
        <v>3</v>
      </c>
      <c r="AM1" s="1717"/>
      <c r="AN1" s="1717"/>
      <c r="AO1" s="1717"/>
      <c r="AP1" s="1717"/>
      <c r="AQ1" s="1717"/>
      <c r="AR1" s="1717"/>
      <c r="AS1" s="1717"/>
      <c r="AT1" s="1718">
        <v>4</v>
      </c>
      <c r="AU1" s="1718"/>
      <c r="AV1" s="1718"/>
      <c r="AW1" s="1718"/>
      <c r="AX1" s="1718"/>
      <c r="AY1" s="1718"/>
      <c r="AZ1" s="1718"/>
      <c r="BA1" s="1718"/>
      <c r="BB1" s="1718"/>
      <c r="BC1" s="1718"/>
      <c r="BD1" s="1719">
        <v>5</v>
      </c>
      <c r="BE1" s="1719"/>
      <c r="BF1" s="1719"/>
      <c r="BG1" s="1719"/>
      <c r="BH1" s="1719"/>
      <c r="BI1" s="1719"/>
      <c r="BJ1" s="1719"/>
      <c r="BK1" s="1719"/>
      <c r="BL1" s="1719"/>
      <c r="BM1" s="1719"/>
      <c r="BN1" s="1719"/>
      <c r="BO1" s="1692">
        <v>6</v>
      </c>
      <c r="BP1" s="1692"/>
      <c r="BQ1" s="1692"/>
      <c r="BR1" s="1692"/>
      <c r="BS1" s="1692"/>
      <c r="BT1" s="1692"/>
      <c r="BU1" s="1692"/>
      <c r="BV1" s="1692"/>
      <c r="BW1" s="1692"/>
      <c r="BX1" s="1692"/>
      <c r="BY1" s="1693">
        <v>7</v>
      </c>
      <c r="BZ1" s="1693"/>
      <c r="CA1" s="1693"/>
      <c r="CB1" s="1693"/>
      <c r="CC1" s="1693"/>
      <c r="CD1" s="1693"/>
      <c r="CE1" s="1693"/>
      <c r="CF1" s="1693"/>
      <c r="CG1" s="1693"/>
      <c r="CH1" s="1693"/>
      <c r="CI1" s="1693"/>
      <c r="CJ1" s="1693"/>
      <c r="CK1" s="1693"/>
      <c r="CL1" s="1694">
        <v>8</v>
      </c>
      <c r="CM1" s="1694"/>
      <c r="CN1" s="1694"/>
      <c r="CO1" s="1694"/>
      <c r="CP1" s="1694"/>
      <c r="CQ1" s="1694"/>
      <c r="CR1" s="1694"/>
      <c r="CS1" s="1694"/>
      <c r="CT1" s="1694"/>
      <c r="CU1" s="1694"/>
      <c r="CV1" s="1694"/>
      <c r="CW1" s="1694"/>
      <c r="CX1" s="1695">
        <v>9</v>
      </c>
      <c r="CY1" s="1696"/>
      <c r="CZ1" s="1696"/>
      <c r="DA1" s="1696"/>
      <c r="DB1" s="1696"/>
      <c r="DC1" s="1696"/>
      <c r="DD1" s="1696"/>
      <c r="DE1" s="1696"/>
      <c r="DF1" s="1696"/>
      <c r="DG1" s="1696"/>
      <c r="DH1" s="1696"/>
      <c r="DI1" s="1696"/>
      <c r="DJ1" s="1697"/>
      <c r="DK1" s="1698">
        <v>10</v>
      </c>
      <c r="DL1" s="1699"/>
      <c r="DM1" s="1699"/>
      <c r="DN1" s="1699"/>
      <c r="DO1" s="1699"/>
      <c r="DP1" s="1699"/>
      <c r="DQ1" s="1699"/>
      <c r="DR1" s="1699"/>
      <c r="DS1" s="1699"/>
      <c r="DT1" s="1343"/>
      <c r="DU1" s="1341"/>
      <c r="DV1" s="1341"/>
      <c r="DW1" s="1341"/>
      <c r="DX1" s="1341"/>
      <c r="DY1" s="1341"/>
      <c r="DZ1" s="1341"/>
      <c r="EA1" s="1341"/>
      <c r="EB1" s="1341"/>
      <c r="EC1" s="1341"/>
      <c r="ED1" s="1341"/>
      <c r="EE1" s="1341"/>
      <c r="EF1" s="1341"/>
      <c r="EG1" s="1341"/>
      <c r="EH1" s="1341"/>
      <c r="EI1" s="1341"/>
      <c r="EJ1" s="1341"/>
      <c r="EK1" s="1341"/>
      <c r="EL1" s="1341"/>
      <c r="EM1" s="1341"/>
      <c r="EN1" s="1341"/>
      <c r="EO1" s="1341"/>
      <c r="EP1" s="1341"/>
      <c r="EQ1" s="1341"/>
      <c r="ER1" s="1341"/>
      <c r="ES1" s="1341"/>
      <c r="ET1" s="1341"/>
      <c r="EU1" s="1341"/>
      <c r="EV1" s="1341"/>
      <c r="EW1" s="1341"/>
      <c r="EX1" s="1341"/>
      <c r="EY1" s="1341"/>
      <c r="EZ1" s="1341"/>
      <c r="FA1" s="1341"/>
      <c r="FB1" s="1341"/>
      <c r="FC1" s="1341"/>
      <c r="FD1" s="1341"/>
      <c r="FE1" s="1341"/>
      <c r="FF1" s="1341"/>
      <c r="FG1" s="1341"/>
      <c r="FH1" s="1341"/>
      <c r="FI1" s="1341"/>
      <c r="FJ1" s="1341"/>
      <c r="FK1" s="1341"/>
      <c r="FL1" s="1341"/>
      <c r="FM1" s="1341"/>
      <c r="FN1" s="1341"/>
      <c r="FO1" s="1341"/>
      <c r="FP1" s="1341"/>
      <c r="FQ1" s="1341"/>
      <c r="FR1" s="1341"/>
    </row>
    <row r="2" spans="1:174" s="961" customFormat="1" ht="16.5" customHeight="1" x14ac:dyDescent="0.25">
      <c r="A2" s="951"/>
      <c r="B2" s="952"/>
      <c r="C2" s="1714"/>
      <c r="D2" s="1714"/>
      <c r="E2" s="1714"/>
      <c r="F2" s="1714"/>
      <c r="G2" s="1714"/>
      <c r="H2" s="1714"/>
      <c r="I2" s="1714"/>
      <c r="J2" s="1714"/>
      <c r="K2" s="1714"/>
      <c r="L2" s="1714"/>
      <c r="M2" s="1714"/>
      <c r="N2" s="1714"/>
      <c r="O2" s="1714"/>
      <c r="P2" s="1714"/>
      <c r="Q2" s="1714"/>
      <c r="R2" s="1714"/>
      <c r="S2" s="1714"/>
      <c r="T2" s="1714"/>
      <c r="U2" s="1714"/>
      <c r="V2" s="1714"/>
      <c r="W2" s="1714"/>
      <c r="X2" s="1714"/>
      <c r="Y2" s="1714"/>
      <c r="Z2" s="1714"/>
      <c r="AA2" s="953">
        <v>1</v>
      </c>
      <c r="AB2" s="953">
        <v>2</v>
      </c>
      <c r="AC2" s="953">
        <v>3</v>
      </c>
      <c r="AD2" s="954">
        <v>4</v>
      </c>
      <c r="AE2" s="954">
        <v>5</v>
      </c>
      <c r="AF2" s="954">
        <v>6</v>
      </c>
      <c r="AG2" s="954">
        <v>7</v>
      </c>
      <c r="AH2" s="954">
        <v>8</v>
      </c>
      <c r="AI2" s="954">
        <v>9</v>
      </c>
      <c r="AJ2" s="954">
        <v>10</v>
      </c>
      <c r="AK2" s="954">
        <v>11</v>
      </c>
      <c r="AL2" s="955">
        <v>12</v>
      </c>
      <c r="AM2" s="955">
        <v>13</v>
      </c>
      <c r="AN2" s="955">
        <v>14</v>
      </c>
      <c r="AO2" s="955">
        <v>15</v>
      </c>
      <c r="AP2" s="955">
        <v>16</v>
      </c>
      <c r="AQ2" s="955">
        <v>17</v>
      </c>
      <c r="AR2" s="955">
        <v>18</v>
      </c>
      <c r="AS2" s="955">
        <v>19</v>
      </c>
      <c r="AT2" s="956">
        <v>20</v>
      </c>
      <c r="AU2" s="956">
        <v>21</v>
      </c>
      <c r="AV2" s="956">
        <v>22</v>
      </c>
      <c r="AW2" s="956">
        <v>23</v>
      </c>
      <c r="AX2" s="956">
        <v>24</v>
      </c>
      <c r="AY2" s="956">
        <v>25</v>
      </c>
      <c r="AZ2" s="956">
        <v>26</v>
      </c>
      <c r="BA2" s="956">
        <v>27</v>
      </c>
      <c r="BB2" s="956">
        <v>28</v>
      </c>
      <c r="BC2" s="956">
        <v>29</v>
      </c>
      <c r="BD2" s="957">
        <v>30</v>
      </c>
      <c r="BE2" s="957">
        <v>31</v>
      </c>
      <c r="BF2" s="957">
        <v>32</v>
      </c>
      <c r="BG2" s="957">
        <v>33</v>
      </c>
      <c r="BH2" s="957">
        <v>34</v>
      </c>
      <c r="BI2" s="957">
        <v>35</v>
      </c>
      <c r="BJ2" s="957">
        <v>36</v>
      </c>
      <c r="BK2" s="957">
        <v>37</v>
      </c>
      <c r="BL2" s="957">
        <v>38</v>
      </c>
      <c r="BM2" s="957">
        <v>39</v>
      </c>
      <c r="BN2" s="957">
        <v>40</v>
      </c>
      <c r="BO2" s="958">
        <v>41</v>
      </c>
      <c r="BP2" s="958">
        <v>42</v>
      </c>
      <c r="BQ2" s="958">
        <v>43</v>
      </c>
      <c r="BR2" s="958">
        <v>44</v>
      </c>
      <c r="BS2" s="958">
        <v>45</v>
      </c>
      <c r="BT2" s="958">
        <v>46</v>
      </c>
      <c r="BU2" s="958">
        <v>47</v>
      </c>
      <c r="BV2" s="958">
        <v>48</v>
      </c>
      <c r="BW2" s="958">
        <v>49</v>
      </c>
      <c r="BX2" s="958">
        <v>50</v>
      </c>
      <c r="BY2" s="959">
        <v>51</v>
      </c>
      <c r="BZ2" s="959">
        <v>52</v>
      </c>
      <c r="CA2" s="959">
        <v>53</v>
      </c>
      <c r="CB2" s="959">
        <v>54</v>
      </c>
      <c r="CC2" s="959">
        <v>55</v>
      </c>
      <c r="CD2" s="959">
        <v>56</v>
      </c>
      <c r="CE2" s="959">
        <v>57</v>
      </c>
      <c r="CF2" s="959">
        <v>58</v>
      </c>
      <c r="CG2" s="959">
        <v>59</v>
      </c>
      <c r="CH2" s="959">
        <v>60</v>
      </c>
      <c r="CI2" s="959">
        <v>61</v>
      </c>
      <c r="CJ2" s="959">
        <v>62</v>
      </c>
      <c r="CK2" s="959">
        <v>63</v>
      </c>
      <c r="CL2" s="953">
        <v>64</v>
      </c>
      <c r="CM2" s="953">
        <v>65</v>
      </c>
      <c r="CN2" s="953">
        <v>66</v>
      </c>
      <c r="CO2" s="953">
        <v>67</v>
      </c>
      <c r="CP2" s="953">
        <v>68</v>
      </c>
      <c r="CQ2" s="953">
        <v>69</v>
      </c>
      <c r="CR2" s="953">
        <v>70</v>
      </c>
      <c r="CS2" s="953">
        <v>71</v>
      </c>
      <c r="CT2" s="953">
        <v>72</v>
      </c>
      <c r="CU2" s="953">
        <v>73</v>
      </c>
      <c r="CV2" s="953">
        <v>74</v>
      </c>
      <c r="CW2" s="953">
        <v>75</v>
      </c>
      <c r="CX2" s="954">
        <v>76</v>
      </c>
      <c r="CY2" s="954">
        <v>77</v>
      </c>
      <c r="CZ2" s="954">
        <v>78</v>
      </c>
      <c r="DA2" s="954">
        <v>79</v>
      </c>
      <c r="DB2" s="954">
        <v>80</v>
      </c>
      <c r="DC2" s="954">
        <v>81</v>
      </c>
      <c r="DD2" s="954">
        <v>82</v>
      </c>
      <c r="DE2" s="954">
        <v>83</v>
      </c>
      <c r="DF2" s="954">
        <v>84</v>
      </c>
      <c r="DG2" s="954">
        <v>85</v>
      </c>
      <c r="DH2" s="954">
        <v>86</v>
      </c>
      <c r="DI2" s="954">
        <v>87</v>
      </c>
      <c r="DJ2" s="954">
        <v>88</v>
      </c>
      <c r="DK2" s="960">
        <v>89</v>
      </c>
      <c r="DL2" s="960">
        <v>90</v>
      </c>
      <c r="DM2" s="960">
        <v>91</v>
      </c>
      <c r="DN2" s="960">
        <v>92</v>
      </c>
      <c r="DO2" s="960">
        <v>93</v>
      </c>
      <c r="DP2" s="960">
        <v>94</v>
      </c>
      <c r="DQ2" s="960">
        <v>95</v>
      </c>
      <c r="DR2" s="960">
        <v>96</v>
      </c>
      <c r="DS2" s="1342">
        <v>97</v>
      </c>
      <c r="DT2" s="1344"/>
      <c r="DU2" s="1348"/>
      <c r="DV2" s="1348"/>
      <c r="DW2" s="1348"/>
      <c r="DX2" s="1348"/>
      <c r="DY2" s="1348"/>
      <c r="DZ2" s="1348"/>
      <c r="EA2" s="1348"/>
      <c r="EB2" s="1348"/>
      <c r="EC2" s="1348"/>
      <c r="ED2" s="1348"/>
      <c r="EE2" s="1348"/>
      <c r="EF2" s="1348"/>
      <c r="EG2" s="1348"/>
      <c r="EH2" s="1348"/>
      <c r="EI2" s="1348"/>
      <c r="EJ2" s="1348"/>
      <c r="EK2" s="1348"/>
      <c r="EL2" s="1348"/>
      <c r="EM2" s="1348"/>
      <c r="EN2" s="1348"/>
      <c r="EO2" s="1348"/>
      <c r="EP2" s="1348"/>
      <c r="EQ2" s="1348"/>
      <c r="ER2" s="1348"/>
      <c r="ES2" s="1348"/>
      <c r="ET2" s="1348"/>
      <c r="EU2" s="1348"/>
      <c r="EV2" s="1348"/>
      <c r="EW2" s="1348"/>
      <c r="EX2" s="1348"/>
      <c r="EY2" s="1348"/>
      <c r="EZ2" s="1348"/>
      <c r="FA2" s="1348"/>
      <c r="FB2" s="1348"/>
      <c r="FC2" s="1348"/>
      <c r="FD2" s="1348"/>
      <c r="FE2" s="1348"/>
      <c r="FF2" s="1348"/>
      <c r="FG2" s="1348"/>
      <c r="FH2" s="1348"/>
      <c r="FI2" s="1348"/>
      <c r="FJ2" s="1348"/>
      <c r="FK2" s="1348"/>
      <c r="FL2" s="1348"/>
      <c r="FM2" s="1348"/>
      <c r="FN2" s="1348"/>
      <c r="FO2" s="1348"/>
      <c r="FP2" s="1348"/>
      <c r="FQ2" s="1348"/>
      <c r="FR2" s="1348"/>
    </row>
    <row r="3" spans="1:174" s="183" customFormat="1" ht="144.75" x14ac:dyDescent="0.25">
      <c r="A3" s="884"/>
      <c r="B3" s="271"/>
      <c r="C3" s="904" t="s">
        <v>343</v>
      </c>
      <c r="D3" s="905" t="s">
        <v>289</v>
      </c>
      <c r="E3" s="906" t="s">
        <v>341</v>
      </c>
      <c r="F3" s="907" t="s">
        <v>340</v>
      </c>
      <c r="G3" s="239" t="s">
        <v>342</v>
      </c>
      <c r="H3" s="901" t="s">
        <v>290</v>
      </c>
      <c r="I3" s="902" t="s">
        <v>335</v>
      </c>
      <c r="J3" s="903" t="s">
        <v>336</v>
      </c>
      <c r="K3" s="903" t="s">
        <v>337</v>
      </c>
      <c r="L3" s="247" t="s">
        <v>270</v>
      </c>
      <c r="M3" s="908" t="s">
        <v>294</v>
      </c>
      <c r="N3" s="252" t="s">
        <v>271</v>
      </c>
      <c r="O3" s="909" t="s">
        <v>295</v>
      </c>
      <c r="P3" s="239" t="s">
        <v>296</v>
      </c>
      <c r="Q3" s="910" t="s">
        <v>274</v>
      </c>
      <c r="R3" s="260" t="s">
        <v>297</v>
      </c>
      <c r="S3" s="911" t="s">
        <v>293</v>
      </c>
      <c r="T3" s="254" t="s">
        <v>298</v>
      </c>
      <c r="U3" s="912" t="s">
        <v>292</v>
      </c>
      <c r="V3" s="236" t="s">
        <v>288</v>
      </c>
      <c r="W3" s="913" t="s">
        <v>291</v>
      </c>
      <c r="X3" s="869" t="s">
        <v>304</v>
      </c>
      <c r="Y3" s="869" t="s">
        <v>305</v>
      </c>
      <c r="Z3" s="877" t="s">
        <v>317</v>
      </c>
      <c r="AA3" s="185">
        <v>39227</v>
      </c>
      <c r="AB3" s="186">
        <v>39263</v>
      </c>
      <c r="AC3" s="186">
        <v>39308</v>
      </c>
      <c r="AD3" s="187">
        <v>39354</v>
      </c>
      <c r="AE3" s="187">
        <v>39389</v>
      </c>
      <c r="AF3" s="187">
        <v>39410</v>
      </c>
      <c r="AG3" s="187">
        <v>39445</v>
      </c>
      <c r="AH3" s="187">
        <v>39480</v>
      </c>
      <c r="AI3" s="187">
        <v>39536</v>
      </c>
      <c r="AJ3" s="187">
        <v>39564</v>
      </c>
      <c r="AK3" s="187">
        <v>39599</v>
      </c>
      <c r="AL3" s="188">
        <v>39718</v>
      </c>
      <c r="AM3" s="188">
        <v>39745</v>
      </c>
      <c r="AN3" s="188">
        <v>39781</v>
      </c>
      <c r="AO3" s="188">
        <v>39809</v>
      </c>
      <c r="AP3" s="188">
        <v>39879</v>
      </c>
      <c r="AQ3" s="188">
        <v>39913</v>
      </c>
      <c r="AR3" s="188">
        <v>39934</v>
      </c>
      <c r="AS3" s="188">
        <v>39963</v>
      </c>
      <c r="AT3" s="189">
        <v>40053</v>
      </c>
      <c r="AU3" s="190">
        <v>40082</v>
      </c>
      <c r="AV3" s="190">
        <v>40138</v>
      </c>
      <c r="AW3" s="190">
        <v>40145</v>
      </c>
      <c r="AX3" s="190">
        <v>40166</v>
      </c>
      <c r="AY3" s="190">
        <v>40215</v>
      </c>
      <c r="AZ3" s="190">
        <v>40222</v>
      </c>
      <c r="BA3" s="190">
        <v>40243</v>
      </c>
      <c r="BB3" s="190">
        <v>40271</v>
      </c>
      <c r="BC3" s="190">
        <v>40327</v>
      </c>
      <c r="BD3" s="191">
        <v>40424</v>
      </c>
      <c r="BE3" s="191">
        <v>40466</v>
      </c>
      <c r="BF3" s="191">
        <v>40480</v>
      </c>
      <c r="BG3" s="191">
        <v>40522</v>
      </c>
      <c r="BH3" s="191">
        <v>40571</v>
      </c>
      <c r="BI3" s="191">
        <v>40606</v>
      </c>
      <c r="BJ3" s="191">
        <v>40620</v>
      </c>
      <c r="BK3" s="191">
        <v>40634</v>
      </c>
      <c r="BL3" s="191">
        <v>40663</v>
      </c>
      <c r="BM3" s="191">
        <v>40695</v>
      </c>
      <c r="BN3" s="191">
        <v>40697</v>
      </c>
      <c r="BO3" s="192">
        <v>40782</v>
      </c>
      <c r="BP3" s="192">
        <v>40809</v>
      </c>
      <c r="BQ3" s="192">
        <v>40844</v>
      </c>
      <c r="BR3" s="192">
        <v>40879</v>
      </c>
      <c r="BS3" s="192">
        <v>40914</v>
      </c>
      <c r="BT3" s="192">
        <v>40942</v>
      </c>
      <c r="BU3" s="192">
        <v>40962</v>
      </c>
      <c r="BV3" s="192">
        <v>40992</v>
      </c>
      <c r="BW3" s="192">
        <v>41033</v>
      </c>
      <c r="BX3" s="192">
        <v>41040</v>
      </c>
      <c r="BY3" s="193">
        <v>41117</v>
      </c>
      <c r="BZ3" s="193">
        <v>41152</v>
      </c>
      <c r="CA3" s="193">
        <v>41180</v>
      </c>
      <c r="CB3" s="193">
        <v>41208</v>
      </c>
      <c r="CC3" s="193">
        <v>41250</v>
      </c>
      <c r="CD3" s="193">
        <v>41271</v>
      </c>
      <c r="CE3" s="193">
        <v>41278</v>
      </c>
      <c r="CF3" s="193">
        <v>41306</v>
      </c>
      <c r="CG3" s="193">
        <v>41334</v>
      </c>
      <c r="CH3" s="193">
        <v>41348</v>
      </c>
      <c r="CI3" s="193">
        <v>41362</v>
      </c>
      <c r="CJ3" s="193">
        <v>41397</v>
      </c>
      <c r="CK3" s="193">
        <v>41432</v>
      </c>
      <c r="CL3" s="194">
        <v>41516</v>
      </c>
      <c r="CM3" s="194">
        <v>41544</v>
      </c>
      <c r="CN3" s="194">
        <v>41558</v>
      </c>
      <c r="CO3" s="194">
        <v>41572</v>
      </c>
      <c r="CP3" s="194">
        <v>41607</v>
      </c>
      <c r="CQ3" s="194">
        <v>41635</v>
      </c>
      <c r="CR3" s="194">
        <v>41670</v>
      </c>
      <c r="CS3" s="194">
        <v>41698</v>
      </c>
      <c r="CT3" s="194">
        <v>41726</v>
      </c>
      <c r="CU3" s="194">
        <v>41754</v>
      </c>
      <c r="CV3" s="194">
        <v>41782</v>
      </c>
      <c r="CW3" s="194">
        <v>41803</v>
      </c>
      <c r="CX3" s="195">
        <v>41880</v>
      </c>
      <c r="CY3" s="195">
        <v>41915</v>
      </c>
      <c r="CZ3" s="195">
        <v>41943</v>
      </c>
      <c r="DA3" s="196">
        <v>41978</v>
      </c>
      <c r="DB3" s="196">
        <v>41992</v>
      </c>
      <c r="DC3" s="196">
        <v>41996</v>
      </c>
      <c r="DD3" s="196">
        <v>42034</v>
      </c>
      <c r="DE3" s="196">
        <v>42062</v>
      </c>
      <c r="DF3" s="196">
        <v>42083</v>
      </c>
      <c r="DG3" s="196">
        <v>42104</v>
      </c>
      <c r="DH3" s="196">
        <v>42125</v>
      </c>
      <c r="DI3" s="196">
        <v>42139</v>
      </c>
      <c r="DJ3" s="196">
        <v>42174</v>
      </c>
      <c r="DK3" s="827">
        <v>42244</v>
      </c>
      <c r="DL3" s="827">
        <v>42272</v>
      </c>
      <c r="DM3" s="827">
        <v>42294</v>
      </c>
      <c r="DN3" s="827">
        <v>42307</v>
      </c>
      <c r="DO3" s="827">
        <v>42328</v>
      </c>
      <c r="DP3" s="827">
        <v>42356</v>
      </c>
      <c r="DQ3" s="1271">
        <v>42367</v>
      </c>
      <c r="DR3" s="1271">
        <v>42391</v>
      </c>
      <c r="DS3" s="1271"/>
      <c r="DT3" s="1345"/>
      <c r="DU3" s="1349"/>
      <c r="DV3" s="1349"/>
      <c r="DW3" s="1349"/>
      <c r="DX3" s="1349"/>
      <c r="DY3" s="1349"/>
      <c r="DZ3" s="1349"/>
      <c r="EA3" s="1349"/>
      <c r="EB3" s="1349"/>
      <c r="EC3" s="1349"/>
      <c r="ED3" s="1349"/>
      <c r="EE3" s="1349"/>
      <c r="EF3" s="1349"/>
      <c r="EG3" s="1349"/>
      <c r="EH3" s="1349"/>
      <c r="EI3" s="1349"/>
      <c r="EJ3" s="1349"/>
      <c r="EK3" s="1349"/>
      <c r="EL3" s="1349"/>
      <c r="EM3" s="1349"/>
      <c r="EN3" s="1349"/>
      <c r="EO3" s="1349"/>
      <c r="EP3" s="1349"/>
      <c r="EQ3" s="1349"/>
      <c r="ER3" s="1349"/>
      <c r="ES3" s="1349"/>
      <c r="ET3" s="1349"/>
      <c r="EU3" s="1349"/>
      <c r="EV3" s="1349"/>
      <c r="EW3" s="1349"/>
      <c r="EX3" s="1349"/>
      <c r="EY3" s="1349"/>
      <c r="EZ3" s="1349"/>
      <c r="FA3" s="1349"/>
      <c r="FB3" s="1349"/>
      <c r="FC3" s="1349"/>
      <c r="FD3" s="1349"/>
      <c r="FE3" s="1349"/>
      <c r="FF3" s="1349"/>
      <c r="FG3" s="1349"/>
      <c r="FH3" s="1349"/>
      <c r="FI3" s="1349"/>
      <c r="FJ3" s="1349"/>
      <c r="FK3" s="1349"/>
      <c r="FL3" s="1349"/>
      <c r="FM3" s="1349"/>
      <c r="FN3" s="1349"/>
      <c r="FO3" s="1349"/>
      <c r="FP3" s="1349"/>
      <c r="FQ3" s="1349"/>
      <c r="FR3" s="1349"/>
    </row>
    <row r="4" spans="1:174" s="344" customFormat="1" ht="12" customHeight="1" x14ac:dyDescent="0.2">
      <c r="A4" s="885"/>
      <c r="B4" s="329"/>
      <c r="C4" s="330"/>
      <c r="D4" s="331"/>
      <c r="E4" s="891"/>
      <c r="F4" s="894"/>
      <c r="G4" s="332"/>
      <c r="H4" s="863"/>
      <c r="I4" s="857"/>
      <c r="J4" s="865"/>
      <c r="K4" s="865"/>
      <c r="L4" s="334"/>
      <c r="M4" s="335"/>
      <c r="N4" s="336"/>
      <c r="O4" s="337"/>
      <c r="P4" s="332"/>
      <c r="Q4" s="333"/>
      <c r="R4" s="338"/>
      <c r="S4" s="339"/>
      <c r="T4" s="340"/>
      <c r="U4" s="341"/>
      <c r="V4" s="342"/>
      <c r="W4" s="343"/>
      <c r="X4" s="870"/>
      <c r="Y4" s="870"/>
      <c r="Z4" s="878"/>
      <c r="AA4" s="1700">
        <f>AVERAGE(AA5:AC5)</f>
        <v>12</v>
      </c>
      <c r="AB4" s="1700"/>
      <c r="AC4" s="1701"/>
      <c r="AD4" s="1702">
        <f>AVERAGE(AD5:AK5)</f>
        <v>13.125</v>
      </c>
      <c r="AE4" s="1703"/>
      <c r="AF4" s="1703"/>
      <c r="AG4" s="1703"/>
      <c r="AH4" s="1703"/>
      <c r="AI4" s="1703"/>
      <c r="AJ4" s="1703"/>
      <c r="AK4" s="1704"/>
      <c r="AL4" s="1705">
        <f>AVERAGE(AL5:AS5)</f>
        <v>11.125</v>
      </c>
      <c r="AM4" s="1706"/>
      <c r="AN4" s="1706"/>
      <c r="AO4" s="1706"/>
      <c r="AP4" s="1706"/>
      <c r="AQ4" s="1706"/>
      <c r="AR4" s="1706"/>
      <c r="AS4" s="1707"/>
      <c r="AT4" s="1708">
        <f>AVERAGE(AT5:BC5)</f>
        <v>10.199999999999999</v>
      </c>
      <c r="AU4" s="1709"/>
      <c r="AV4" s="1709"/>
      <c r="AW4" s="1709"/>
      <c r="AX4" s="1709"/>
      <c r="AY4" s="1709"/>
      <c r="AZ4" s="1709"/>
      <c r="BA4" s="1709"/>
      <c r="BB4" s="1709"/>
      <c r="BC4" s="1710"/>
      <c r="BD4" s="1711">
        <f>AVERAGE(BD5:BN5)</f>
        <v>10.454545454545455</v>
      </c>
      <c r="BE4" s="1712"/>
      <c r="BF4" s="1712"/>
      <c r="BG4" s="1712"/>
      <c r="BH4" s="1712"/>
      <c r="BI4" s="1712"/>
      <c r="BJ4" s="1712"/>
      <c r="BK4" s="1712"/>
      <c r="BL4" s="1712"/>
      <c r="BM4" s="1712"/>
      <c r="BN4" s="1713"/>
      <c r="BO4" s="1675">
        <f>AVERAGE(BO5:BX5)</f>
        <v>10.1</v>
      </c>
      <c r="BP4" s="1676"/>
      <c r="BQ4" s="1676"/>
      <c r="BR4" s="1676"/>
      <c r="BS4" s="1676"/>
      <c r="BT4" s="1676"/>
      <c r="BU4" s="1676"/>
      <c r="BV4" s="1676"/>
      <c r="BW4" s="1676"/>
      <c r="BX4" s="1677"/>
      <c r="BY4" s="1678">
        <f>AVERAGE(BY5:CK5)</f>
        <v>11.153846153846153</v>
      </c>
      <c r="BZ4" s="1679"/>
      <c r="CA4" s="1679"/>
      <c r="CB4" s="1679"/>
      <c r="CC4" s="1679"/>
      <c r="CD4" s="1679"/>
      <c r="CE4" s="1679"/>
      <c r="CF4" s="1679"/>
      <c r="CG4" s="1679"/>
      <c r="CH4" s="1679"/>
      <c r="CI4" s="1679"/>
      <c r="CJ4" s="1679"/>
      <c r="CK4" s="1680"/>
      <c r="CL4" s="1681">
        <f>AVERAGE(CL5:CW5)</f>
        <v>14</v>
      </c>
      <c r="CM4" s="1682"/>
      <c r="CN4" s="1682"/>
      <c r="CO4" s="1682"/>
      <c r="CP4" s="1682"/>
      <c r="CQ4" s="1682"/>
      <c r="CR4" s="1682"/>
      <c r="CS4" s="1682"/>
      <c r="CT4" s="1682"/>
      <c r="CU4" s="1682"/>
      <c r="CV4" s="1682"/>
      <c r="CW4" s="1683"/>
      <c r="CX4" s="1684">
        <f>AVERAGE(CX5:DJ5)</f>
        <v>15.307692307692308</v>
      </c>
      <c r="CY4" s="1685"/>
      <c r="CZ4" s="1685"/>
      <c r="DA4" s="1685"/>
      <c r="DB4" s="1685"/>
      <c r="DC4" s="1685"/>
      <c r="DD4" s="1685"/>
      <c r="DE4" s="1685"/>
      <c r="DF4" s="1685"/>
      <c r="DG4" s="1685"/>
      <c r="DH4" s="1685"/>
      <c r="DI4" s="1685"/>
      <c r="DJ4" s="1686"/>
      <c r="DK4" s="1687">
        <f>AVERAGE(DK5:DS5)</f>
        <v>14.625</v>
      </c>
      <c r="DL4" s="1688"/>
      <c r="DM4" s="1688"/>
      <c r="DN4" s="1688"/>
      <c r="DO4" s="1688"/>
      <c r="DP4" s="1688"/>
      <c r="DQ4" s="1688"/>
      <c r="DR4" s="1688"/>
      <c r="DS4" s="1688"/>
      <c r="DT4" s="1346"/>
      <c r="DU4" s="1350"/>
      <c r="DV4" s="1350"/>
      <c r="DW4" s="1350"/>
      <c r="DX4" s="1350"/>
      <c r="DY4" s="1350"/>
      <c r="DZ4" s="1350"/>
      <c r="EA4" s="1350"/>
      <c r="EB4" s="1350"/>
      <c r="EC4" s="1350"/>
      <c r="ED4" s="1350"/>
      <c r="EE4" s="1350"/>
      <c r="EF4" s="1350"/>
      <c r="EG4" s="1350"/>
      <c r="EH4" s="1350"/>
      <c r="EI4" s="1350"/>
      <c r="EJ4" s="1350"/>
      <c r="EK4" s="1350"/>
      <c r="EL4" s="1350"/>
      <c r="EM4" s="1350"/>
      <c r="EN4" s="1350"/>
      <c r="EO4" s="1350"/>
      <c r="EP4" s="1350"/>
      <c r="EQ4" s="1350"/>
      <c r="ER4" s="1350"/>
      <c r="ES4" s="1350"/>
      <c r="ET4" s="1350"/>
      <c r="EU4" s="1350"/>
      <c r="EV4" s="1350"/>
      <c r="EW4" s="1350"/>
      <c r="EX4" s="1350"/>
      <c r="EY4" s="1350"/>
      <c r="EZ4" s="1350"/>
      <c r="FA4" s="1350"/>
      <c r="FB4" s="1350"/>
      <c r="FC4" s="1350"/>
      <c r="FD4" s="1350"/>
      <c r="FE4" s="1350"/>
      <c r="FF4" s="1350"/>
      <c r="FG4" s="1350"/>
      <c r="FH4" s="1350"/>
      <c r="FI4" s="1350"/>
      <c r="FJ4" s="1350"/>
      <c r="FK4" s="1350"/>
      <c r="FL4" s="1350"/>
      <c r="FM4" s="1350"/>
      <c r="FN4" s="1350"/>
      <c r="FO4" s="1350"/>
      <c r="FP4" s="1350"/>
      <c r="FQ4" s="1350"/>
      <c r="FR4" s="1350"/>
    </row>
    <row r="5" spans="1:174" s="184" customFormat="1" ht="12" x14ac:dyDescent="0.2">
      <c r="A5" s="884"/>
      <c r="B5" s="272"/>
      <c r="C5" s="298">
        <f>COUNTIF(AA5:DS5,"&gt;=0")</f>
        <v>96</v>
      </c>
      <c r="D5" s="285"/>
      <c r="E5" s="892"/>
      <c r="F5" s="895"/>
      <c r="G5" s="286"/>
      <c r="H5" s="864"/>
      <c r="I5" s="858"/>
      <c r="J5" s="866"/>
      <c r="K5" s="866"/>
      <c r="L5" s="288"/>
      <c r="M5" s="289"/>
      <c r="N5" s="290"/>
      <c r="O5" s="291"/>
      <c r="P5" s="286"/>
      <c r="Q5" s="287"/>
      <c r="R5" s="292"/>
      <c r="S5" s="293"/>
      <c r="T5" s="294"/>
      <c r="U5" s="295"/>
      <c r="V5" s="296"/>
      <c r="W5" s="297"/>
      <c r="X5" s="871"/>
      <c r="Y5" s="871"/>
      <c r="Z5" s="879"/>
      <c r="AA5" s="197">
        <f t="shared" ref="AA5:BF5" si="0">COUNTIF(AA7:AA100,"&gt;=0")</f>
        <v>13</v>
      </c>
      <c r="AB5" s="198">
        <f t="shared" si="0"/>
        <v>13</v>
      </c>
      <c r="AC5" s="198">
        <f t="shared" si="0"/>
        <v>10</v>
      </c>
      <c r="AD5" s="199">
        <f t="shared" si="0"/>
        <v>12</v>
      </c>
      <c r="AE5" s="199">
        <f t="shared" si="0"/>
        <v>13</v>
      </c>
      <c r="AF5" s="199">
        <f t="shared" si="0"/>
        <v>13</v>
      </c>
      <c r="AG5" s="199">
        <f t="shared" si="0"/>
        <v>14</v>
      </c>
      <c r="AH5" s="199">
        <f t="shared" si="0"/>
        <v>13</v>
      </c>
      <c r="AI5" s="199">
        <f t="shared" si="0"/>
        <v>14</v>
      </c>
      <c r="AJ5" s="199">
        <f t="shared" si="0"/>
        <v>12</v>
      </c>
      <c r="AK5" s="199">
        <f t="shared" si="0"/>
        <v>14</v>
      </c>
      <c r="AL5" s="200">
        <f t="shared" si="0"/>
        <v>13</v>
      </c>
      <c r="AM5" s="200">
        <f t="shared" si="0"/>
        <v>9</v>
      </c>
      <c r="AN5" s="200">
        <f t="shared" si="0"/>
        <v>9</v>
      </c>
      <c r="AO5" s="200">
        <f t="shared" si="0"/>
        <v>10</v>
      </c>
      <c r="AP5" s="200">
        <f t="shared" si="0"/>
        <v>10</v>
      </c>
      <c r="AQ5" s="200">
        <f t="shared" si="0"/>
        <v>12</v>
      </c>
      <c r="AR5" s="200">
        <f t="shared" si="0"/>
        <v>14</v>
      </c>
      <c r="AS5" s="200">
        <f t="shared" si="0"/>
        <v>12</v>
      </c>
      <c r="AT5" s="201">
        <f t="shared" si="0"/>
        <v>10</v>
      </c>
      <c r="AU5" s="201">
        <f t="shared" si="0"/>
        <v>12</v>
      </c>
      <c r="AV5" s="201">
        <f t="shared" si="0"/>
        <v>10</v>
      </c>
      <c r="AW5" s="201">
        <f t="shared" si="0"/>
        <v>10</v>
      </c>
      <c r="AX5" s="201">
        <f t="shared" si="0"/>
        <v>13</v>
      </c>
      <c r="AY5" s="201">
        <f t="shared" si="0"/>
        <v>12</v>
      </c>
      <c r="AZ5" s="201">
        <f t="shared" si="0"/>
        <v>9</v>
      </c>
      <c r="BA5" s="201">
        <f t="shared" si="0"/>
        <v>9</v>
      </c>
      <c r="BB5" s="201">
        <f t="shared" si="0"/>
        <v>9</v>
      </c>
      <c r="BC5" s="201">
        <f t="shared" si="0"/>
        <v>8</v>
      </c>
      <c r="BD5" s="202">
        <f t="shared" si="0"/>
        <v>8</v>
      </c>
      <c r="BE5" s="202">
        <f t="shared" si="0"/>
        <v>11</v>
      </c>
      <c r="BF5" s="202">
        <f t="shared" si="0"/>
        <v>13</v>
      </c>
      <c r="BG5" s="202">
        <f t="shared" ref="BG5:CL5" si="1">COUNTIF(BG7:BG100,"&gt;=0")</f>
        <v>14</v>
      </c>
      <c r="BH5" s="202">
        <f t="shared" si="1"/>
        <v>10</v>
      </c>
      <c r="BI5" s="202">
        <f t="shared" si="1"/>
        <v>8</v>
      </c>
      <c r="BJ5" s="202">
        <f t="shared" si="1"/>
        <v>11</v>
      </c>
      <c r="BK5" s="202">
        <f t="shared" si="1"/>
        <v>9</v>
      </c>
      <c r="BL5" s="202">
        <f t="shared" si="1"/>
        <v>10</v>
      </c>
      <c r="BM5" s="202">
        <f t="shared" si="1"/>
        <v>11</v>
      </c>
      <c r="BN5" s="202">
        <f t="shared" si="1"/>
        <v>10</v>
      </c>
      <c r="BO5" s="203">
        <f t="shared" si="1"/>
        <v>10</v>
      </c>
      <c r="BP5" s="203">
        <f t="shared" si="1"/>
        <v>10</v>
      </c>
      <c r="BQ5" s="203">
        <f t="shared" si="1"/>
        <v>10</v>
      </c>
      <c r="BR5" s="203">
        <f t="shared" si="1"/>
        <v>10</v>
      </c>
      <c r="BS5" s="203">
        <f t="shared" si="1"/>
        <v>13</v>
      </c>
      <c r="BT5" s="203">
        <f t="shared" si="1"/>
        <v>11</v>
      </c>
      <c r="BU5" s="203">
        <f t="shared" si="1"/>
        <v>8</v>
      </c>
      <c r="BV5" s="203">
        <f t="shared" si="1"/>
        <v>8</v>
      </c>
      <c r="BW5" s="203">
        <f t="shared" si="1"/>
        <v>7</v>
      </c>
      <c r="BX5" s="203">
        <f t="shared" si="1"/>
        <v>14</v>
      </c>
      <c r="BY5" s="204">
        <f t="shared" si="1"/>
        <v>10</v>
      </c>
      <c r="BZ5" s="204">
        <f t="shared" si="1"/>
        <v>8</v>
      </c>
      <c r="CA5" s="204">
        <f t="shared" si="1"/>
        <v>12</v>
      </c>
      <c r="CB5" s="204">
        <f t="shared" si="1"/>
        <v>8</v>
      </c>
      <c r="CC5" s="204">
        <f t="shared" si="1"/>
        <v>12</v>
      </c>
      <c r="CD5" s="204">
        <f t="shared" si="1"/>
        <v>10</v>
      </c>
      <c r="CE5" s="204">
        <f t="shared" si="1"/>
        <v>10</v>
      </c>
      <c r="CF5" s="204">
        <f t="shared" si="1"/>
        <v>8</v>
      </c>
      <c r="CG5" s="204">
        <f t="shared" si="1"/>
        <v>11</v>
      </c>
      <c r="CH5" s="204">
        <f t="shared" si="1"/>
        <v>11</v>
      </c>
      <c r="CI5" s="204">
        <f t="shared" si="1"/>
        <v>14</v>
      </c>
      <c r="CJ5" s="204">
        <f t="shared" si="1"/>
        <v>17</v>
      </c>
      <c r="CK5" s="204">
        <f t="shared" si="1"/>
        <v>14</v>
      </c>
      <c r="CL5" s="198">
        <f t="shared" si="1"/>
        <v>8</v>
      </c>
      <c r="CM5" s="198">
        <f t="shared" ref="CM5:DB5" si="2">COUNTIF(CM7:CM100,"&gt;=0")</f>
        <v>17</v>
      </c>
      <c r="CN5" s="198">
        <f t="shared" si="2"/>
        <v>14</v>
      </c>
      <c r="CO5" s="198">
        <f t="shared" si="2"/>
        <v>12</v>
      </c>
      <c r="CP5" s="198">
        <f t="shared" si="2"/>
        <v>18</v>
      </c>
      <c r="CQ5" s="198">
        <f t="shared" si="2"/>
        <v>12</v>
      </c>
      <c r="CR5" s="198">
        <f t="shared" si="2"/>
        <v>16</v>
      </c>
      <c r="CS5" s="198">
        <f t="shared" si="2"/>
        <v>13</v>
      </c>
      <c r="CT5" s="198">
        <f t="shared" si="2"/>
        <v>14</v>
      </c>
      <c r="CU5" s="198">
        <f t="shared" si="2"/>
        <v>18</v>
      </c>
      <c r="CV5" s="198">
        <f t="shared" si="2"/>
        <v>9</v>
      </c>
      <c r="CW5" s="198">
        <f t="shared" si="2"/>
        <v>17</v>
      </c>
      <c r="CX5" s="199">
        <f t="shared" si="2"/>
        <v>17</v>
      </c>
      <c r="CY5" s="199">
        <f t="shared" si="2"/>
        <v>15</v>
      </c>
      <c r="CZ5" s="199">
        <f t="shared" si="2"/>
        <v>16</v>
      </c>
      <c r="DA5" s="205">
        <f t="shared" si="2"/>
        <v>16</v>
      </c>
      <c r="DB5" s="205">
        <f t="shared" si="2"/>
        <v>13</v>
      </c>
      <c r="DC5" s="205">
        <f>COUNTIF(DC7:DC100,"&gt;=0")</f>
        <v>17</v>
      </c>
      <c r="DD5" s="205">
        <f t="shared" ref="DD5:DL5" si="3">COUNTIF(DD7:DD100,"&gt;=0")</f>
        <v>16</v>
      </c>
      <c r="DE5" s="205">
        <f t="shared" si="3"/>
        <v>16</v>
      </c>
      <c r="DF5" s="205">
        <f t="shared" si="3"/>
        <v>15</v>
      </c>
      <c r="DG5" s="205">
        <f t="shared" si="3"/>
        <v>18</v>
      </c>
      <c r="DH5" s="205">
        <f t="shared" si="3"/>
        <v>12</v>
      </c>
      <c r="DI5" s="205">
        <f t="shared" si="3"/>
        <v>13</v>
      </c>
      <c r="DJ5" s="205">
        <f t="shared" si="3"/>
        <v>15</v>
      </c>
      <c r="DK5" s="828">
        <f t="shared" si="3"/>
        <v>12</v>
      </c>
      <c r="DL5" s="828">
        <f t="shared" si="3"/>
        <v>14</v>
      </c>
      <c r="DM5" s="828">
        <f t="shared" ref="DM5:DR5" si="4">COUNTIF(DM7:DM100,"&gt;=0")</f>
        <v>11</v>
      </c>
      <c r="DN5" s="828">
        <f t="shared" si="4"/>
        <v>15</v>
      </c>
      <c r="DO5" s="828">
        <f t="shared" si="4"/>
        <v>14</v>
      </c>
      <c r="DP5" s="828">
        <f t="shared" si="4"/>
        <v>18</v>
      </c>
      <c r="DQ5" s="828">
        <f t="shared" si="4"/>
        <v>18</v>
      </c>
      <c r="DR5" s="828">
        <f t="shared" si="4"/>
        <v>15</v>
      </c>
      <c r="DS5" s="1272"/>
      <c r="DT5" s="1347"/>
      <c r="DU5" s="1351"/>
      <c r="DV5" s="1351"/>
      <c r="DW5" s="1351"/>
      <c r="DX5" s="1351"/>
      <c r="DY5" s="1351"/>
      <c r="DZ5" s="1351"/>
      <c r="EA5" s="1351"/>
      <c r="EB5" s="1351"/>
      <c r="EC5" s="1351"/>
      <c r="ED5" s="1351"/>
      <c r="EE5" s="1351"/>
      <c r="EF5" s="1351"/>
      <c r="EG5" s="1351"/>
      <c r="EH5" s="1351"/>
      <c r="EI5" s="1351"/>
      <c r="EJ5" s="1351"/>
      <c r="EK5" s="1351"/>
      <c r="EL5" s="1351"/>
      <c r="EM5" s="1351"/>
      <c r="EN5" s="1351"/>
      <c r="EO5" s="1351"/>
      <c r="EP5" s="1351"/>
      <c r="EQ5" s="1351"/>
      <c r="ER5" s="1351"/>
      <c r="ES5" s="1351"/>
      <c r="ET5" s="1351"/>
      <c r="EU5" s="1351"/>
      <c r="EV5" s="1351"/>
      <c r="EW5" s="1351"/>
      <c r="EX5" s="1351"/>
      <c r="EY5" s="1351"/>
      <c r="EZ5" s="1351"/>
      <c r="FA5" s="1351"/>
      <c r="FB5" s="1351"/>
      <c r="FC5" s="1351"/>
      <c r="FD5" s="1351"/>
      <c r="FE5" s="1351"/>
      <c r="FF5" s="1351"/>
      <c r="FG5" s="1351"/>
      <c r="FH5" s="1351"/>
      <c r="FI5" s="1351"/>
      <c r="FJ5" s="1351"/>
      <c r="FK5" s="1351"/>
      <c r="FL5" s="1351"/>
      <c r="FM5" s="1351"/>
      <c r="FN5" s="1351"/>
      <c r="FO5" s="1351"/>
      <c r="FP5" s="1351"/>
      <c r="FQ5" s="1351"/>
      <c r="FR5" s="1351"/>
    </row>
    <row r="6" spans="1:174" s="184" customFormat="1" ht="12.75" customHeight="1" x14ac:dyDescent="0.2">
      <c r="A6" s="884"/>
      <c r="B6" s="272"/>
      <c r="C6" s="896"/>
      <c r="D6" s="897"/>
      <c r="E6" s="898"/>
      <c r="F6" s="899"/>
      <c r="G6" s="239"/>
      <c r="H6" s="862"/>
      <c r="I6" s="856"/>
      <c r="J6" s="867"/>
      <c r="K6" s="867"/>
      <c r="L6" s="247"/>
      <c r="M6" s="248"/>
      <c r="N6" s="243"/>
      <c r="O6" s="244"/>
      <c r="P6" s="239"/>
      <c r="Q6" s="240"/>
      <c r="R6" s="261"/>
      <c r="S6" s="259"/>
      <c r="T6" s="253"/>
      <c r="U6" s="255"/>
      <c r="V6" s="236"/>
      <c r="W6" s="237"/>
      <c r="X6" s="872"/>
      <c r="Y6" s="872"/>
      <c r="Z6" s="880"/>
      <c r="AA6" s="900"/>
      <c r="AB6" s="1357"/>
      <c r="AC6" s="1357"/>
      <c r="AD6" s="1358"/>
      <c r="AE6" s="1358"/>
      <c r="AF6" s="1358"/>
      <c r="AG6" s="1358"/>
      <c r="AH6" s="1358"/>
      <c r="AI6" s="1358"/>
      <c r="AJ6" s="1358"/>
      <c r="AK6" s="1358"/>
      <c r="AL6" s="1359"/>
      <c r="AM6" s="1359"/>
      <c r="AN6" s="1359"/>
      <c r="AO6" s="1359"/>
      <c r="AP6" s="1359"/>
      <c r="AQ6" s="1359"/>
      <c r="AR6" s="1359"/>
      <c r="AS6" s="1359"/>
      <c r="AT6" s="1360"/>
      <c r="AU6" s="1360"/>
      <c r="AV6" s="1360"/>
      <c r="AW6" s="1360"/>
      <c r="AX6" s="1360"/>
      <c r="AY6" s="1360"/>
      <c r="AZ6" s="1360"/>
      <c r="BA6" s="1360"/>
      <c r="BB6" s="1360"/>
      <c r="BC6" s="1360"/>
      <c r="BD6" s="1361"/>
      <c r="BE6" s="1361"/>
      <c r="BF6" s="1361"/>
      <c r="BG6" s="1361"/>
      <c r="BH6" s="1361"/>
      <c r="BI6" s="1361"/>
      <c r="BJ6" s="1361"/>
      <c r="BK6" s="1361"/>
      <c r="BL6" s="1361"/>
      <c r="BM6" s="1361"/>
      <c r="BN6" s="1361"/>
      <c r="BO6" s="1362"/>
      <c r="BP6" s="1362"/>
      <c r="BQ6" s="1362"/>
      <c r="BR6" s="1362"/>
      <c r="BS6" s="1362"/>
      <c r="BT6" s="1362"/>
      <c r="BU6" s="1362"/>
      <c r="BV6" s="1362"/>
      <c r="BW6" s="1362"/>
      <c r="BX6" s="1362"/>
      <c r="BY6" s="1363"/>
      <c r="BZ6" s="1363"/>
      <c r="CA6" s="1363"/>
      <c r="CB6" s="1363"/>
      <c r="CC6" s="1363"/>
      <c r="CD6" s="1363"/>
      <c r="CE6" s="1363"/>
      <c r="CF6" s="1363"/>
      <c r="CG6" s="1363"/>
      <c r="CH6" s="1363"/>
      <c r="CI6" s="1363"/>
      <c r="CJ6" s="1363"/>
      <c r="CK6" s="1363"/>
      <c r="CL6" s="1357"/>
      <c r="CM6" s="1357"/>
      <c r="CN6" s="1357"/>
      <c r="CO6" s="1357"/>
      <c r="CP6" s="1357"/>
      <c r="CQ6" s="1357"/>
      <c r="CR6" s="1357"/>
      <c r="CS6" s="1357"/>
      <c r="CT6" s="1357"/>
      <c r="CU6" s="1357"/>
      <c r="CV6" s="1357"/>
      <c r="CW6" s="1357"/>
      <c r="CX6" s="1358"/>
      <c r="CY6" s="1358"/>
      <c r="CZ6" s="1358"/>
      <c r="DA6" s="1364"/>
      <c r="DB6" s="1364"/>
      <c r="DC6" s="1364"/>
      <c r="DD6" s="1364"/>
      <c r="DE6" s="1364"/>
      <c r="DF6" s="1364"/>
      <c r="DG6" s="1364"/>
      <c r="DH6" s="1364"/>
      <c r="DI6" s="1364"/>
      <c r="DJ6" s="1364"/>
      <c r="DK6" s="1365"/>
      <c r="DL6" s="1365"/>
      <c r="DM6" s="1365"/>
      <c r="DN6" s="1365"/>
      <c r="DO6" s="1365"/>
      <c r="DP6" s="1365"/>
      <c r="DQ6" s="1366"/>
      <c r="DR6" s="1366"/>
      <c r="DS6" s="1366"/>
      <c r="DT6" s="1347"/>
      <c r="DU6" s="1351"/>
      <c r="DV6" s="1351"/>
      <c r="DW6" s="1351"/>
      <c r="DX6" s="1351"/>
      <c r="DY6" s="1351"/>
      <c r="DZ6" s="1351"/>
      <c r="EA6" s="1351"/>
      <c r="EB6" s="1351"/>
      <c r="EC6" s="1351"/>
      <c r="ED6" s="1351"/>
      <c r="EE6" s="1351"/>
      <c r="EF6" s="1351"/>
      <c r="EG6" s="1351"/>
      <c r="EH6" s="1351"/>
      <c r="EI6" s="1351"/>
      <c r="EJ6" s="1351"/>
      <c r="EK6" s="1351"/>
      <c r="EL6" s="1351"/>
      <c r="EM6" s="1351"/>
      <c r="EN6" s="1351"/>
      <c r="EO6" s="1351"/>
      <c r="EP6" s="1351"/>
      <c r="EQ6" s="1351"/>
      <c r="ER6" s="1351"/>
      <c r="ES6" s="1351"/>
      <c r="ET6" s="1351"/>
      <c r="EU6" s="1351"/>
      <c r="EV6" s="1351"/>
      <c r="EW6" s="1351"/>
      <c r="EX6" s="1351"/>
      <c r="EY6" s="1351"/>
      <c r="EZ6" s="1351"/>
      <c r="FA6" s="1351"/>
      <c r="FB6" s="1351"/>
      <c r="FC6" s="1351"/>
      <c r="FD6" s="1351"/>
      <c r="FE6" s="1351"/>
      <c r="FF6" s="1351"/>
      <c r="FG6" s="1351"/>
      <c r="FH6" s="1351"/>
      <c r="FI6" s="1351"/>
      <c r="FJ6" s="1351"/>
      <c r="FK6" s="1351"/>
      <c r="FL6" s="1351"/>
      <c r="FM6" s="1351"/>
      <c r="FN6" s="1351"/>
      <c r="FO6" s="1351"/>
      <c r="FP6" s="1351"/>
      <c r="FQ6" s="1351"/>
      <c r="FR6" s="1351"/>
    </row>
    <row r="7" spans="1:174" s="1269" customFormat="1" ht="11.1" customHeight="1" x14ac:dyDescent="0.2">
      <c r="A7" s="886" t="str">
        <f t="array" ref="A7">IF((G7&gt;=1),MAX(IF(AA7:DS7=1,$AA$2:$DS$2)),"-")</f>
        <v>-</v>
      </c>
      <c r="B7" s="177" t="s">
        <v>51</v>
      </c>
      <c r="C7" s="945">
        <f t="shared" ref="C7:C38" si="5">COUNTIF(AA7:DS7,"&gt;=0")</f>
        <v>1</v>
      </c>
      <c r="D7" s="944">
        <f t="shared" ref="D7:D38" si="6">C7/$C$5</f>
        <v>1.0416666666666666E-2</v>
      </c>
      <c r="E7" s="893">
        <f t="array" ref="E7">IF((C7&gt;=1),MIN(IF(AA7:DS7&gt;=1,$AA$3:$DS$3)),"-")</f>
        <v>39934</v>
      </c>
      <c r="F7" s="890">
        <f t="array" ref="F7">IF((C7&gt;=1),MAX(IF(AA7:DS7&gt;=1,$AA$3:$DS$3)),"-")</f>
        <v>39934</v>
      </c>
      <c r="G7" s="939">
        <f t="shared" ref="G7:G38" si="7">COUNTIF(AA7:DS7,"=1")</f>
        <v>0</v>
      </c>
      <c r="H7" s="943">
        <f t="shared" ref="H7:H38" si="8">G7/C7</f>
        <v>0</v>
      </c>
      <c r="I7" s="859" t="str">
        <f t="array" ref="I7">IF((G7&gt;=1),MAX(IF(AA7:DS7=1,$AA$3:$DS$3)),"-")</f>
        <v>-</v>
      </c>
      <c r="J7" s="868" t="str">
        <f t="shared" ref="J7:J38" ca="1" si="9">IF(G7&gt;=1,COUNTIF(OFFSET(AA7,,A7,1,($DS$2-A7)),"&gt;1"),"-")</f>
        <v>-</v>
      </c>
      <c r="K7" s="868" t="str">
        <f t="shared" ref="K7:K38" ca="1" si="10">IF(G7&gt;=1,COUNTBLANK(OFFSET(AA7,,A7,1,($DS$2-A7)))+J7-1,"-")</f>
        <v>-</v>
      </c>
      <c r="L7" s="942">
        <f t="shared" ref="L7:L38" si="11">COUNTIF(AA7:DS7,"=2")</f>
        <v>0</v>
      </c>
      <c r="M7" s="941">
        <f t="shared" ref="M7:M38" si="12">L7/C7</f>
        <v>0</v>
      </c>
      <c r="N7" s="280">
        <f t="shared" ref="N7:N38" si="13">COUNTIF(AA7:DS7,"=3")</f>
        <v>0</v>
      </c>
      <c r="O7" s="940">
        <f t="shared" ref="O7:O38" si="14">N7/C7</f>
        <v>0</v>
      </c>
      <c r="P7" s="939">
        <f t="shared" ref="P7:P38" si="15">COUNTIF(AA7:DS7,"&lt;=3")</f>
        <v>0</v>
      </c>
      <c r="Q7" s="938">
        <f t="shared" ref="Q7:Q38" si="16">P7/C7</f>
        <v>0</v>
      </c>
      <c r="R7" s="825">
        <f t="shared" ref="R7:R38" si="17">SUMPRODUCT((((AA$5:DS$5)/3)&gt;=(AA7:DS7))*1)-$C$5+C7-1</f>
        <v>1</v>
      </c>
      <c r="S7" s="281">
        <f t="shared" ref="S7:S38" si="18">R7/C7</f>
        <v>1</v>
      </c>
      <c r="T7" s="826">
        <f t="shared" ref="T7:T38" si="19">SUMPRODUCT((((AA$5:DS$5)/2)&gt;=(AA7:DS7))*1)-$C$5+C7-1</f>
        <v>1</v>
      </c>
      <c r="U7" s="282">
        <f t="shared" ref="U7:U38" si="20">T7/C7</f>
        <v>1</v>
      </c>
      <c r="V7" s="283">
        <f t="array" ref="V7">SUM(1*(AA$5:DS$5=AA7:DS7))-1</f>
        <v>0</v>
      </c>
      <c r="W7" s="284">
        <f t="shared" ref="W7:W38" si="21">V7/C7</f>
        <v>0</v>
      </c>
      <c r="X7" s="873">
        <f t="shared" ref="X7:X38" si="22">AVERAGE(AA7:DS7)</f>
        <v>4</v>
      </c>
      <c r="Y7" s="873">
        <f t="shared" ref="Y7:Y38" si="23">AVERAGEIFS($AA$5:$DS$5,AA7:DS7,"&gt;0")</f>
        <v>14</v>
      </c>
      <c r="Z7" s="881">
        <f t="shared" ref="Z7:Z38" si="24">X7/Y7</f>
        <v>0.2857142857142857</v>
      </c>
      <c r="AA7" s="215"/>
      <c r="AB7" s="206"/>
      <c r="AC7" s="206"/>
      <c r="AD7" s="207"/>
      <c r="AE7" s="207"/>
      <c r="AF7" s="207"/>
      <c r="AG7" s="207"/>
      <c r="AH7" s="207"/>
      <c r="AI7" s="207"/>
      <c r="AJ7" s="207"/>
      <c r="AK7" s="207"/>
      <c r="AL7" s="208"/>
      <c r="AM7" s="208"/>
      <c r="AN7" s="208"/>
      <c r="AO7" s="208"/>
      <c r="AP7" s="208"/>
      <c r="AQ7" s="208"/>
      <c r="AR7" s="208">
        <v>4</v>
      </c>
      <c r="AS7" s="208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07"/>
      <c r="CY7" s="207"/>
      <c r="CZ7" s="207"/>
      <c r="DA7" s="214"/>
      <c r="DB7" s="214"/>
      <c r="DC7" s="228"/>
      <c r="DD7" s="228"/>
      <c r="DE7" s="228"/>
      <c r="DF7" s="228"/>
      <c r="DG7" s="228"/>
      <c r="DH7" s="228"/>
      <c r="DI7" s="228"/>
      <c r="DJ7" s="228"/>
      <c r="DK7" s="829"/>
      <c r="DL7" s="829"/>
      <c r="DM7" s="829"/>
      <c r="DN7" s="829"/>
      <c r="DO7" s="829"/>
      <c r="DP7" s="829"/>
      <c r="DQ7" s="1273"/>
      <c r="DR7" s="1273"/>
      <c r="DS7" s="1336"/>
      <c r="DT7" s="1352"/>
    </row>
    <row r="8" spans="1:174" s="1166" customFormat="1" ht="11.1" customHeight="1" x14ac:dyDescent="0.2">
      <c r="A8" s="886">
        <f t="array" ref="A8">IF((G8&gt;=1),MAX(IF(AA8:DS8=1,$AA$2:$DS$2)),"-")</f>
        <v>15</v>
      </c>
      <c r="B8" s="182" t="s">
        <v>163</v>
      </c>
      <c r="C8" s="945">
        <f t="shared" si="5"/>
        <v>1</v>
      </c>
      <c r="D8" s="944">
        <f t="shared" si="6"/>
        <v>1.0416666666666666E-2</v>
      </c>
      <c r="E8" s="893">
        <f t="array" ref="E8">IF((C8&gt;=1),MIN(IF(AA8:DS8&gt;=1,$AA$3:$DS$3)),"-")</f>
        <v>39809</v>
      </c>
      <c r="F8" s="890">
        <f t="array" ref="F8">IF((C8&gt;=1),MAX(IF(AA8:DS8&gt;=1,$AA$3:$DS$3)),"-")</f>
        <v>39809</v>
      </c>
      <c r="G8" s="939">
        <f t="shared" si="7"/>
        <v>1</v>
      </c>
      <c r="H8" s="943">
        <f t="shared" si="8"/>
        <v>1</v>
      </c>
      <c r="I8" s="859">
        <f t="array" ref="I8">IF((G8&gt;=1),MAX(IF(AA8:DS8=1,$AA$3:$DS$3)),"-")</f>
        <v>39809</v>
      </c>
      <c r="J8" s="868">
        <f t="shared" ca="1" si="9"/>
        <v>0</v>
      </c>
      <c r="K8" s="868">
        <f t="shared" ca="1" si="10"/>
        <v>81</v>
      </c>
      <c r="L8" s="942">
        <f t="shared" si="11"/>
        <v>0</v>
      </c>
      <c r="M8" s="941">
        <f t="shared" si="12"/>
        <v>0</v>
      </c>
      <c r="N8" s="280">
        <f t="shared" si="13"/>
        <v>0</v>
      </c>
      <c r="O8" s="940">
        <f t="shared" si="14"/>
        <v>0</v>
      </c>
      <c r="P8" s="939">
        <f t="shared" si="15"/>
        <v>1</v>
      </c>
      <c r="Q8" s="938">
        <f t="shared" si="16"/>
        <v>1</v>
      </c>
      <c r="R8" s="825">
        <f t="shared" si="17"/>
        <v>1</v>
      </c>
      <c r="S8" s="281">
        <f t="shared" si="18"/>
        <v>1</v>
      </c>
      <c r="T8" s="826">
        <f t="shared" si="19"/>
        <v>1</v>
      </c>
      <c r="U8" s="282">
        <f t="shared" si="20"/>
        <v>1</v>
      </c>
      <c r="V8" s="283">
        <f t="array" ref="V8">SUM(1*(AA$5:DS$5=AA8:DS8))-1</f>
        <v>0</v>
      </c>
      <c r="W8" s="284">
        <f t="shared" si="21"/>
        <v>0</v>
      </c>
      <c r="X8" s="873">
        <f t="shared" si="22"/>
        <v>1</v>
      </c>
      <c r="Y8" s="873">
        <f t="shared" si="23"/>
        <v>10</v>
      </c>
      <c r="Z8" s="881">
        <f t="shared" si="24"/>
        <v>0.1</v>
      </c>
      <c r="AA8" s="215"/>
      <c r="AB8" s="206"/>
      <c r="AC8" s="206"/>
      <c r="AD8" s="207"/>
      <c r="AE8" s="207"/>
      <c r="AF8" s="207"/>
      <c r="AG8" s="207"/>
      <c r="AH8" s="207"/>
      <c r="AI8" s="207"/>
      <c r="AJ8" s="207"/>
      <c r="AK8" s="207"/>
      <c r="AL8" s="208"/>
      <c r="AM8" s="208"/>
      <c r="AN8" s="208"/>
      <c r="AO8" s="208">
        <v>1</v>
      </c>
      <c r="AP8" s="208"/>
      <c r="AQ8" s="208"/>
      <c r="AR8" s="208"/>
      <c r="AS8" s="208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10"/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3"/>
      <c r="CM8" s="213"/>
      <c r="CN8" s="213"/>
      <c r="CO8" s="213"/>
      <c r="CP8" s="213"/>
      <c r="CQ8" s="213"/>
      <c r="CR8" s="213"/>
      <c r="CS8" s="213"/>
      <c r="CT8" s="213"/>
      <c r="CU8" s="213"/>
      <c r="CV8" s="213"/>
      <c r="CW8" s="213"/>
      <c r="CX8" s="207"/>
      <c r="CY8" s="207"/>
      <c r="CZ8" s="207"/>
      <c r="DA8" s="214"/>
      <c r="DB8" s="214"/>
      <c r="DC8" s="228"/>
      <c r="DD8" s="228"/>
      <c r="DE8" s="228"/>
      <c r="DF8" s="228"/>
      <c r="DG8" s="228"/>
      <c r="DH8" s="228"/>
      <c r="DI8" s="228"/>
      <c r="DJ8" s="228"/>
      <c r="DK8" s="829"/>
      <c r="DL8" s="829"/>
      <c r="DM8" s="829"/>
      <c r="DN8" s="829"/>
      <c r="DO8" s="829"/>
      <c r="DP8" s="829"/>
      <c r="DQ8" s="1273"/>
      <c r="DR8" s="1273"/>
      <c r="DS8" s="1336"/>
      <c r="DT8" s="1353"/>
    </row>
    <row r="9" spans="1:174" s="1166" customFormat="1" ht="11.1" customHeight="1" x14ac:dyDescent="0.2">
      <c r="A9" s="886" t="str">
        <f t="array" ref="A9">IF((G9&gt;=1),MAX(IF(AA9:DS9=1,$AA$2:$DS$2)),"-")</f>
        <v>-</v>
      </c>
      <c r="B9" s="177" t="s">
        <v>180</v>
      </c>
      <c r="C9" s="945">
        <f t="shared" si="5"/>
        <v>2</v>
      </c>
      <c r="D9" s="944">
        <f t="shared" si="6"/>
        <v>2.0833333333333332E-2</v>
      </c>
      <c r="E9" s="893">
        <f t="array" ref="E9">IF((C9&gt;=1),MIN(IF(AA9:DS9&gt;=1,$AA$3:$DS$3)),"-")</f>
        <v>41362</v>
      </c>
      <c r="F9" s="890">
        <f t="array" ref="F9">IF((C9&gt;=1),MAX(IF(AA9:DS9&gt;=1,$AA$3:$DS$3)),"-")</f>
        <v>41397</v>
      </c>
      <c r="G9" s="939">
        <f t="shared" si="7"/>
        <v>0</v>
      </c>
      <c r="H9" s="943">
        <f t="shared" si="8"/>
        <v>0</v>
      </c>
      <c r="I9" s="859" t="str">
        <f t="array" ref="I9">IF((G9&gt;=1),MAX(IF(AA9:DS9=1,$AA$3:$DS$3)),"-")</f>
        <v>-</v>
      </c>
      <c r="J9" s="868" t="str">
        <f t="shared" ca="1" si="9"/>
        <v>-</v>
      </c>
      <c r="K9" s="868" t="str">
        <f t="shared" ca="1" si="10"/>
        <v>-</v>
      </c>
      <c r="L9" s="942">
        <f t="shared" si="11"/>
        <v>0</v>
      </c>
      <c r="M9" s="941">
        <f t="shared" si="12"/>
        <v>0</v>
      </c>
      <c r="N9" s="280">
        <f t="shared" si="13"/>
        <v>0</v>
      </c>
      <c r="O9" s="940">
        <f t="shared" si="14"/>
        <v>0</v>
      </c>
      <c r="P9" s="939">
        <f t="shared" si="15"/>
        <v>0</v>
      </c>
      <c r="Q9" s="938">
        <f t="shared" si="16"/>
        <v>0</v>
      </c>
      <c r="R9" s="825">
        <f t="shared" si="17"/>
        <v>0</v>
      </c>
      <c r="S9" s="281">
        <f t="shared" si="18"/>
        <v>0</v>
      </c>
      <c r="T9" s="826">
        <f t="shared" si="19"/>
        <v>0</v>
      </c>
      <c r="U9" s="282">
        <f t="shared" si="20"/>
        <v>0</v>
      </c>
      <c r="V9" s="283">
        <f t="array" ref="V9">SUM(1*(AA$5:DS$5=AA9:DS9))-1</f>
        <v>0</v>
      </c>
      <c r="W9" s="284">
        <f t="shared" si="21"/>
        <v>0</v>
      </c>
      <c r="X9" s="873">
        <f t="shared" si="22"/>
        <v>12.5</v>
      </c>
      <c r="Y9" s="873">
        <f t="shared" si="23"/>
        <v>15.5</v>
      </c>
      <c r="Z9" s="881">
        <f t="shared" si="24"/>
        <v>0.80645161290322576</v>
      </c>
      <c r="AA9" s="215"/>
      <c r="AB9" s="206"/>
      <c r="AC9" s="206"/>
      <c r="AD9" s="207"/>
      <c r="AE9" s="207"/>
      <c r="AF9" s="207"/>
      <c r="AG9" s="207"/>
      <c r="AH9" s="207"/>
      <c r="AI9" s="207"/>
      <c r="AJ9" s="207"/>
      <c r="AK9" s="207"/>
      <c r="AL9" s="216"/>
      <c r="AM9" s="216"/>
      <c r="AN9" s="216"/>
      <c r="AO9" s="216"/>
      <c r="AP9" s="216"/>
      <c r="AQ9" s="216"/>
      <c r="AR9" s="216"/>
      <c r="AS9" s="208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>
        <v>12</v>
      </c>
      <c r="CJ9" s="212">
        <v>13</v>
      </c>
      <c r="CK9" s="212"/>
      <c r="CL9" s="213"/>
      <c r="CM9" s="213"/>
      <c r="CN9" s="213"/>
      <c r="CO9" s="213"/>
      <c r="CP9" s="213"/>
      <c r="CQ9" s="213"/>
      <c r="CR9" s="213"/>
      <c r="CS9" s="213"/>
      <c r="CT9" s="213"/>
      <c r="CU9" s="213"/>
      <c r="CV9" s="213"/>
      <c r="CW9" s="213"/>
      <c r="CX9" s="207"/>
      <c r="CY9" s="207"/>
      <c r="CZ9" s="207"/>
      <c r="DA9" s="214"/>
      <c r="DB9" s="214"/>
      <c r="DC9" s="228"/>
      <c r="DD9" s="228"/>
      <c r="DE9" s="228"/>
      <c r="DF9" s="228"/>
      <c r="DG9" s="228"/>
      <c r="DH9" s="228"/>
      <c r="DI9" s="228"/>
      <c r="DJ9" s="228"/>
      <c r="DK9" s="829"/>
      <c r="DL9" s="829"/>
      <c r="DM9" s="829"/>
      <c r="DN9" s="829"/>
      <c r="DO9" s="829"/>
      <c r="DP9" s="829"/>
      <c r="DQ9" s="1273"/>
      <c r="DR9" s="1273"/>
      <c r="DS9" s="1336"/>
    </row>
    <row r="10" spans="1:174" s="1166" customFormat="1" ht="11.1" customHeight="1" x14ac:dyDescent="0.2">
      <c r="A10" s="886" t="str">
        <f t="array" ref="A10">IF((G10&gt;=1),MAX(IF(AA10:DS10=1,$AA$2:$DS$2)),"-")</f>
        <v>-</v>
      </c>
      <c r="B10" s="177" t="s">
        <v>92</v>
      </c>
      <c r="C10" s="945">
        <f t="shared" si="5"/>
        <v>1</v>
      </c>
      <c r="D10" s="944">
        <f t="shared" si="6"/>
        <v>1.0416666666666666E-2</v>
      </c>
      <c r="E10" s="893">
        <f t="array" ref="E10">IF((C10&gt;=1),MIN(IF(AA10:DS10&gt;=1,$AA$3:$DS$3)),"-")</f>
        <v>40571</v>
      </c>
      <c r="F10" s="890">
        <f t="array" ref="F10">IF((C10&gt;=1),MAX(IF(AA10:DS10&gt;=1,$AA$3:$DS$3)),"-")</f>
        <v>40571</v>
      </c>
      <c r="G10" s="939">
        <f t="shared" si="7"/>
        <v>0</v>
      </c>
      <c r="H10" s="943">
        <f t="shared" si="8"/>
        <v>0</v>
      </c>
      <c r="I10" s="859" t="str">
        <f t="array" ref="I10">IF((G10&gt;=1),MAX(IF(AA10:DS10=1,$AA$3:$DS$3)),"-")</f>
        <v>-</v>
      </c>
      <c r="J10" s="868" t="str">
        <f t="shared" ca="1" si="9"/>
        <v>-</v>
      </c>
      <c r="K10" s="868" t="str">
        <f t="shared" ca="1" si="10"/>
        <v>-</v>
      </c>
      <c r="L10" s="942">
        <f t="shared" si="11"/>
        <v>0</v>
      </c>
      <c r="M10" s="941">
        <f t="shared" si="12"/>
        <v>0</v>
      </c>
      <c r="N10" s="280">
        <f t="shared" si="13"/>
        <v>0</v>
      </c>
      <c r="O10" s="940">
        <f t="shared" si="14"/>
        <v>0</v>
      </c>
      <c r="P10" s="939">
        <f t="shared" si="15"/>
        <v>0</v>
      </c>
      <c r="Q10" s="938">
        <f t="shared" si="16"/>
        <v>0</v>
      </c>
      <c r="R10" s="825">
        <f t="shared" si="17"/>
        <v>0</v>
      </c>
      <c r="S10" s="281">
        <f t="shared" si="18"/>
        <v>0</v>
      </c>
      <c r="T10" s="826">
        <f t="shared" si="19"/>
        <v>1</v>
      </c>
      <c r="U10" s="282">
        <f t="shared" si="20"/>
        <v>1</v>
      </c>
      <c r="V10" s="283">
        <f t="array" ref="V10">SUM(1*(AA$5:DS$5=AA10:DS10))-1</f>
        <v>0</v>
      </c>
      <c r="W10" s="284">
        <f t="shared" si="21"/>
        <v>0</v>
      </c>
      <c r="X10" s="873">
        <f t="shared" si="22"/>
        <v>5</v>
      </c>
      <c r="Y10" s="873">
        <f t="shared" si="23"/>
        <v>10</v>
      </c>
      <c r="Z10" s="881">
        <f t="shared" si="24"/>
        <v>0.5</v>
      </c>
      <c r="AA10" s="215"/>
      <c r="AB10" s="206"/>
      <c r="AC10" s="206"/>
      <c r="AD10" s="207"/>
      <c r="AE10" s="207"/>
      <c r="AF10" s="207"/>
      <c r="AG10" s="207"/>
      <c r="AH10" s="207"/>
      <c r="AI10" s="207"/>
      <c r="AJ10" s="207"/>
      <c r="AK10" s="207"/>
      <c r="AL10" s="216"/>
      <c r="AM10" s="216"/>
      <c r="AN10" s="216"/>
      <c r="AO10" s="216"/>
      <c r="AP10" s="216"/>
      <c r="AQ10" s="216"/>
      <c r="AR10" s="216"/>
      <c r="AS10" s="208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10"/>
      <c r="BE10" s="210"/>
      <c r="BF10" s="210"/>
      <c r="BG10" s="210"/>
      <c r="BH10" s="210">
        <v>5</v>
      </c>
      <c r="BI10" s="210"/>
      <c r="BJ10" s="210"/>
      <c r="BK10" s="210"/>
      <c r="BL10" s="210"/>
      <c r="BM10" s="210"/>
      <c r="BN10" s="210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3"/>
      <c r="CM10" s="213"/>
      <c r="CN10" s="213"/>
      <c r="CO10" s="213"/>
      <c r="CP10" s="213"/>
      <c r="CQ10" s="213"/>
      <c r="CR10" s="213"/>
      <c r="CS10" s="213"/>
      <c r="CT10" s="213"/>
      <c r="CU10" s="213"/>
      <c r="CV10" s="213"/>
      <c r="CW10" s="213"/>
      <c r="CX10" s="207"/>
      <c r="CY10" s="207"/>
      <c r="CZ10" s="207"/>
      <c r="DA10" s="214"/>
      <c r="DB10" s="214"/>
      <c r="DC10" s="228"/>
      <c r="DD10" s="228"/>
      <c r="DE10" s="228"/>
      <c r="DF10" s="228"/>
      <c r="DG10" s="228"/>
      <c r="DH10" s="228"/>
      <c r="DI10" s="228"/>
      <c r="DJ10" s="228"/>
      <c r="DK10" s="829"/>
      <c r="DL10" s="829"/>
      <c r="DM10" s="829"/>
      <c r="DN10" s="829"/>
      <c r="DO10" s="829"/>
      <c r="DP10" s="829"/>
      <c r="DQ10" s="1273"/>
      <c r="DR10" s="1273"/>
      <c r="DS10" s="1336"/>
    </row>
    <row r="11" spans="1:174" s="1166" customFormat="1" ht="11.1" customHeight="1" x14ac:dyDescent="0.2">
      <c r="A11" s="886" t="str">
        <f t="array" ref="A11">IF((G11&gt;=1),MAX(IF(AA11:DS11=1,$AA$2:$DS$2)),"-")</f>
        <v>-</v>
      </c>
      <c r="B11" s="177" t="s">
        <v>52</v>
      </c>
      <c r="C11" s="945">
        <f t="shared" si="5"/>
        <v>1</v>
      </c>
      <c r="D11" s="944">
        <f t="shared" si="6"/>
        <v>1.0416666666666666E-2</v>
      </c>
      <c r="E11" s="893">
        <f t="array" ref="E11">IF((C11&gt;=1),MIN(IF(AA11:DS11&gt;=1,$AA$3:$DS$3)),"-")</f>
        <v>39963</v>
      </c>
      <c r="F11" s="890">
        <f t="array" ref="F11">IF((C11&gt;=1),MAX(IF(AA11:DS11&gt;=1,$AA$3:$DS$3)),"-")</f>
        <v>39963</v>
      </c>
      <c r="G11" s="939">
        <f t="shared" si="7"/>
        <v>0</v>
      </c>
      <c r="H11" s="943">
        <f t="shared" si="8"/>
        <v>0</v>
      </c>
      <c r="I11" s="859" t="str">
        <f t="array" ref="I11">IF((G11&gt;=1),MAX(IF(AA11:DS11=1,$AA$3:$DS$3)),"-")</f>
        <v>-</v>
      </c>
      <c r="J11" s="868" t="str">
        <f t="shared" ca="1" si="9"/>
        <v>-</v>
      </c>
      <c r="K11" s="868" t="str">
        <f t="shared" ca="1" si="10"/>
        <v>-</v>
      </c>
      <c r="L11" s="942">
        <f t="shared" si="11"/>
        <v>0</v>
      </c>
      <c r="M11" s="941">
        <f t="shared" si="12"/>
        <v>0</v>
      </c>
      <c r="N11" s="280">
        <f t="shared" si="13"/>
        <v>0</v>
      </c>
      <c r="O11" s="940">
        <f t="shared" si="14"/>
        <v>0</v>
      </c>
      <c r="P11" s="939">
        <f t="shared" si="15"/>
        <v>0</v>
      </c>
      <c r="Q11" s="938">
        <f t="shared" si="16"/>
        <v>0</v>
      </c>
      <c r="R11" s="825">
        <f t="shared" si="17"/>
        <v>0</v>
      </c>
      <c r="S11" s="281">
        <f t="shared" si="18"/>
        <v>0</v>
      </c>
      <c r="T11" s="826">
        <f t="shared" si="19"/>
        <v>0</v>
      </c>
      <c r="U11" s="282">
        <f t="shared" si="20"/>
        <v>0</v>
      </c>
      <c r="V11" s="283">
        <f t="array" ref="V11">SUM(1*(AA$5:DS$5=AA11:DS11))-1</f>
        <v>0</v>
      </c>
      <c r="W11" s="284">
        <f t="shared" si="21"/>
        <v>0</v>
      </c>
      <c r="X11" s="873">
        <f t="shared" si="22"/>
        <v>8</v>
      </c>
      <c r="Y11" s="873">
        <f t="shared" si="23"/>
        <v>12</v>
      </c>
      <c r="Z11" s="881">
        <f t="shared" si="24"/>
        <v>0.66666666666666663</v>
      </c>
      <c r="AA11" s="215"/>
      <c r="AB11" s="206"/>
      <c r="AC11" s="206"/>
      <c r="AD11" s="207"/>
      <c r="AE11" s="207"/>
      <c r="AF11" s="207"/>
      <c r="AG11" s="207"/>
      <c r="AH11" s="207"/>
      <c r="AI11" s="207"/>
      <c r="AJ11" s="207"/>
      <c r="AK11" s="207"/>
      <c r="AL11" s="208"/>
      <c r="AM11" s="208"/>
      <c r="AN11" s="208"/>
      <c r="AO11" s="208"/>
      <c r="AP11" s="208"/>
      <c r="AQ11" s="208"/>
      <c r="AR11" s="208"/>
      <c r="AS11" s="208">
        <v>8</v>
      </c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07"/>
      <c r="CY11" s="207"/>
      <c r="CZ11" s="207"/>
      <c r="DA11" s="214"/>
      <c r="DB11" s="214"/>
      <c r="DC11" s="228"/>
      <c r="DD11" s="228"/>
      <c r="DE11" s="228"/>
      <c r="DF11" s="228"/>
      <c r="DG11" s="228"/>
      <c r="DH11" s="228"/>
      <c r="DI11" s="228"/>
      <c r="DJ11" s="228"/>
      <c r="DK11" s="829"/>
      <c r="DL11" s="829"/>
      <c r="DM11" s="829"/>
      <c r="DN11" s="829"/>
      <c r="DO11" s="829"/>
      <c r="DP11" s="829"/>
      <c r="DQ11" s="1273"/>
      <c r="DR11" s="1273"/>
      <c r="DS11" s="1336"/>
    </row>
    <row r="12" spans="1:174" s="1166" customFormat="1" ht="11.1" customHeight="1" x14ac:dyDescent="0.2">
      <c r="A12" s="886"/>
      <c r="B12" s="177" t="s">
        <v>354</v>
      </c>
      <c r="C12" s="945">
        <f t="shared" si="5"/>
        <v>2</v>
      </c>
      <c r="D12" s="944">
        <f t="shared" si="6"/>
        <v>2.0833333333333332E-2</v>
      </c>
      <c r="E12" s="893">
        <f t="array" ref="E12">IF((C12&gt;=1),MIN(IF(AA12:DS12&gt;=1,$AA$3:$DS$3)),"-")</f>
        <v>42356</v>
      </c>
      <c r="F12" s="890">
        <f t="array" ref="F12">IF((C12&gt;=1),MAX(IF(AA12:DS12&gt;=1,$AA$3:$DS$3)),"-")</f>
        <v>42367</v>
      </c>
      <c r="G12" s="939">
        <f t="shared" si="7"/>
        <v>0</v>
      </c>
      <c r="H12" s="943">
        <f t="shared" si="8"/>
        <v>0</v>
      </c>
      <c r="I12" s="859" t="str">
        <f t="array" ref="I12">IF((G12&gt;=1),MAX(IF(AA12:DS12=1,$AA$3:$DS$3)),"-")</f>
        <v>-</v>
      </c>
      <c r="J12" s="868" t="str">
        <f t="shared" ca="1" si="9"/>
        <v>-</v>
      </c>
      <c r="K12" s="868" t="str">
        <f t="shared" ca="1" si="10"/>
        <v>-</v>
      </c>
      <c r="L12" s="942">
        <f t="shared" si="11"/>
        <v>0</v>
      </c>
      <c r="M12" s="941">
        <f t="shared" si="12"/>
        <v>0</v>
      </c>
      <c r="N12" s="280">
        <f t="shared" si="13"/>
        <v>0</v>
      </c>
      <c r="O12" s="940">
        <f t="shared" si="14"/>
        <v>0</v>
      </c>
      <c r="P12" s="939">
        <f t="shared" si="15"/>
        <v>0</v>
      </c>
      <c r="Q12" s="938">
        <f t="shared" si="16"/>
        <v>0</v>
      </c>
      <c r="R12" s="825">
        <f t="shared" si="17"/>
        <v>0</v>
      </c>
      <c r="S12" s="281">
        <f t="shared" si="18"/>
        <v>0</v>
      </c>
      <c r="T12" s="826">
        <f t="shared" si="19"/>
        <v>2</v>
      </c>
      <c r="U12" s="282">
        <f t="shared" si="20"/>
        <v>1</v>
      </c>
      <c r="V12" s="283">
        <f t="array" ref="V12">SUM(1*(AA$5:DS$5=AA12:DS12))-1</f>
        <v>0</v>
      </c>
      <c r="W12" s="284">
        <f t="shared" si="21"/>
        <v>0</v>
      </c>
      <c r="X12" s="873">
        <f t="shared" si="22"/>
        <v>8</v>
      </c>
      <c r="Y12" s="873">
        <f t="shared" si="23"/>
        <v>18</v>
      </c>
      <c r="Z12" s="881">
        <f t="shared" si="24"/>
        <v>0.44444444444444442</v>
      </c>
      <c r="AA12" s="215"/>
      <c r="AB12" s="206"/>
      <c r="AC12" s="206"/>
      <c r="AD12" s="207"/>
      <c r="AE12" s="207"/>
      <c r="AF12" s="207"/>
      <c r="AG12" s="207"/>
      <c r="AH12" s="207"/>
      <c r="AI12" s="207"/>
      <c r="AJ12" s="207"/>
      <c r="AK12" s="207"/>
      <c r="AL12" s="208"/>
      <c r="AM12" s="208"/>
      <c r="AN12" s="208"/>
      <c r="AO12" s="208"/>
      <c r="AP12" s="208"/>
      <c r="AQ12" s="208"/>
      <c r="AR12" s="208"/>
      <c r="AS12" s="208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3"/>
      <c r="CM12" s="213"/>
      <c r="CN12" s="213"/>
      <c r="CO12" s="213"/>
      <c r="CP12" s="213"/>
      <c r="CQ12" s="213"/>
      <c r="CR12" s="213"/>
      <c r="CS12" s="213"/>
      <c r="CT12" s="213"/>
      <c r="CU12" s="213"/>
      <c r="CV12" s="213"/>
      <c r="CW12" s="213"/>
      <c r="CX12" s="207"/>
      <c r="CY12" s="207"/>
      <c r="CZ12" s="207"/>
      <c r="DA12" s="214"/>
      <c r="DB12" s="214"/>
      <c r="DC12" s="228"/>
      <c r="DD12" s="228"/>
      <c r="DE12" s="228"/>
      <c r="DF12" s="228"/>
      <c r="DG12" s="228"/>
      <c r="DH12" s="228"/>
      <c r="DI12" s="228"/>
      <c r="DJ12" s="228"/>
      <c r="DK12" s="829"/>
      <c r="DL12" s="829"/>
      <c r="DM12" s="829"/>
      <c r="DN12" s="829"/>
      <c r="DO12" s="829"/>
      <c r="DP12" s="829">
        <v>7</v>
      </c>
      <c r="DQ12" s="1273">
        <v>9</v>
      </c>
      <c r="DR12" s="1273"/>
      <c r="DS12" s="1336"/>
    </row>
    <row r="13" spans="1:174" s="1166" customFormat="1" ht="11.1" customHeight="1" x14ac:dyDescent="0.2">
      <c r="A13" s="886" t="str">
        <f t="array" ref="A13">IF((G13&gt;=1),MAX(IF(AA13:DS13=1,$AA$2:$DS$2)),"-")</f>
        <v>-</v>
      </c>
      <c r="B13" s="177" t="s">
        <v>11</v>
      </c>
      <c r="C13" s="945">
        <f t="shared" si="5"/>
        <v>8</v>
      </c>
      <c r="D13" s="944">
        <f t="shared" si="6"/>
        <v>8.3333333333333329E-2</v>
      </c>
      <c r="E13" s="893">
        <f t="array" ref="E13">IF((C13&gt;=1),MIN(IF(AA13:DS13&gt;=1,$AA$3:$DS$3)),"-")</f>
        <v>39227</v>
      </c>
      <c r="F13" s="890">
        <f t="array" ref="F13">IF((C13&gt;=1),MAX(IF(AA13:DS13&gt;=1,$AA$3:$DS$3)),"-")</f>
        <v>39934</v>
      </c>
      <c r="G13" s="939">
        <f t="shared" si="7"/>
        <v>0</v>
      </c>
      <c r="H13" s="943">
        <f t="shared" si="8"/>
        <v>0</v>
      </c>
      <c r="I13" s="859" t="str">
        <f t="array" ref="I13">IF((G13&gt;=1),MAX(IF(AA13:DS13=1,$AA$3:$DS$3)),"-")</f>
        <v>-</v>
      </c>
      <c r="J13" s="868" t="str">
        <f t="shared" ca="1" si="9"/>
        <v>-</v>
      </c>
      <c r="K13" s="868" t="str">
        <f t="shared" ca="1" si="10"/>
        <v>-</v>
      </c>
      <c r="L13" s="942">
        <f t="shared" si="11"/>
        <v>2</v>
      </c>
      <c r="M13" s="941">
        <f t="shared" si="12"/>
        <v>0.25</v>
      </c>
      <c r="N13" s="280">
        <f t="shared" si="13"/>
        <v>1</v>
      </c>
      <c r="O13" s="940">
        <f t="shared" si="14"/>
        <v>0.125</v>
      </c>
      <c r="P13" s="939">
        <f t="shared" si="15"/>
        <v>3</v>
      </c>
      <c r="Q13" s="938">
        <f t="shared" si="16"/>
        <v>0.375</v>
      </c>
      <c r="R13" s="825">
        <f t="shared" si="17"/>
        <v>3</v>
      </c>
      <c r="S13" s="281">
        <f t="shared" si="18"/>
        <v>0.375</v>
      </c>
      <c r="T13" s="826">
        <f t="shared" si="19"/>
        <v>6</v>
      </c>
      <c r="U13" s="282">
        <f t="shared" si="20"/>
        <v>0.75</v>
      </c>
      <c r="V13" s="283">
        <f t="array" ref="V13">SUM(1*(AA$5:DS$5=AA13:DS13))-1</f>
        <v>0</v>
      </c>
      <c r="W13" s="284">
        <f t="shared" si="21"/>
        <v>0</v>
      </c>
      <c r="X13" s="873">
        <f t="shared" si="22"/>
        <v>5.125</v>
      </c>
      <c r="Y13" s="873">
        <f t="shared" si="23"/>
        <v>12.125</v>
      </c>
      <c r="Z13" s="881">
        <f t="shared" si="24"/>
        <v>0.42268041237113402</v>
      </c>
      <c r="AA13" s="217">
        <v>5</v>
      </c>
      <c r="AB13" s="213">
        <v>6</v>
      </c>
      <c r="AC13" s="213">
        <v>2</v>
      </c>
      <c r="AD13" s="207"/>
      <c r="AE13" s="207">
        <v>3</v>
      </c>
      <c r="AF13" s="207"/>
      <c r="AG13" s="207"/>
      <c r="AH13" s="207"/>
      <c r="AI13" s="207"/>
      <c r="AJ13" s="207">
        <v>5</v>
      </c>
      <c r="AK13" s="207"/>
      <c r="AL13" s="208">
        <v>2</v>
      </c>
      <c r="AM13" s="208">
        <v>6</v>
      </c>
      <c r="AN13" s="208"/>
      <c r="AO13" s="208"/>
      <c r="AP13" s="208"/>
      <c r="AQ13" s="208"/>
      <c r="AR13" s="208">
        <v>12</v>
      </c>
      <c r="AS13" s="208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3"/>
      <c r="CM13" s="213"/>
      <c r="CN13" s="213"/>
      <c r="CO13" s="213"/>
      <c r="CP13" s="213"/>
      <c r="CQ13" s="213"/>
      <c r="CR13" s="213"/>
      <c r="CS13" s="213"/>
      <c r="CT13" s="213"/>
      <c r="CU13" s="213"/>
      <c r="CV13" s="213"/>
      <c r="CW13" s="213"/>
      <c r="CX13" s="207"/>
      <c r="CY13" s="207"/>
      <c r="CZ13" s="207"/>
      <c r="DA13" s="214"/>
      <c r="DB13" s="214"/>
      <c r="DC13" s="228"/>
      <c r="DD13" s="228"/>
      <c r="DE13" s="228"/>
      <c r="DF13" s="228"/>
      <c r="DG13" s="228"/>
      <c r="DH13" s="228"/>
      <c r="DI13" s="228"/>
      <c r="DJ13" s="228"/>
      <c r="DK13" s="829"/>
      <c r="DL13" s="829"/>
      <c r="DM13" s="829"/>
      <c r="DN13" s="829"/>
      <c r="DO13" s="829"/>
      <c r="DP13" s="829"/>
      <c r="DQ13" s="1273"/>
      <c r="DR13" s="1273"/>
      <c r="DS13" s="1336"/>
    </row>
    <row r="14" spans="1:174" s="1166" customFormat="1" ht="11.1" customHeight="1" x14ac:dyDescent="0.2">
      <c r="A14" s="886" t="str">
        <f t="array" ref="A14">IF((G14&gt;=1),MAX(IF(AA14:DS14=1,$AA$2:$DS$2)),"-")</f>
        <v>-</v>
      </c>
      <c r="B14" s="177" t="s">
        <v>168</v>
      </c>
      <c r="C14" s="945">
        <f t="shared" si="5"/>
        <v>2</v>
      </c>
      <c r="D14" s="944">
        <f t="shared" si="6"/>
        <v>2.0833333333333332E-2</v>
      </c>
      <c r="E14" s="893">
        <f t="array" ref="E14">IF((C14&gt;=1),MIN(IF(AA14:DS14&gt;=1,$AA$3:$DS$3)),"-")</f>
        <v>41306</v>
      </c>
      <c r="F14" s="890">
        <f t="array" ref="F14">IF((C14&gt;=1),MAX(IF(AA14:DS14&gt;=1,$AA$3:$DS$3)),"-")</f>
        <v>41397</v>
      </c>
      <c r="G14" s="939">
        <f t="shared" si="7"/>
        <v>0</v>
      </c>
      <c r="H14" s="943">
        <f t="shared" si="8"/>
        <v>0</v>
      </c>
      <c r="I14" s="859" t="str">
        <f t="array" ref="I14">IF((G14&gt;=1),MAX(IF(AA14:DS14=1,$AA$3:$DS$3)),"-")</f>
        <v>-</v>
      </c>
      <c r="J14" s="868" t="str">
        <f t="shared" ca="1" si="9"/>
        <v>-</v>
      </c>
      <c r="K14" s="868" t="str">
        <f t="shared" ca="1" si="10"/>
        <v>-</v>
      </c>
      <c r="L14" s="942">
        <f t="shared" si="11"/>
        <v>0</v>
      </c>
      <c r="M14" s="941">
        <f t="shared" si="12"/>
        <v>0</v>
      </c>
      <c r="N14" s="280">
        <f t="shared" si="13"/>
        <v>0</v>
      </c>
      <c r="O14" s="940">
        <f t="shared" si="14"/>
        <v>0</v>
      </c>
      <c r="P14" s="939">
        <f t="shared" si="15"/>
        <v>0</v>
      </c>
      <c r="Q14" s="938">
        <f t="shared" si="16"/>
        <v>0</v>
      </c>
      <c r="R14" s="825">
        <f t="shared" si="17"/>
        <v>0</v>
      </c>
      <c r="S14" s="281">
        <f t="shared" si="18"/>
        <v>0</v>
      </c>
      <c r="T14" s="826">
        <f t="shared" si="19"/>
        <v>0</v>
      </c>
      <c r="U14" s="282">
        <f t="shared" si="20"/>
        <v>0</v>
      </c>
      <c r="V14" s="283">
        <f t="array" ref="V14">SUM(1*(AA$5:DS$5=AA14:DS14))-1</f>
        <v>0</v>
      </c>
      <c r="W14" s="284">
        <f t="shared" si="21"/>
        <v>0</v>
      </c>
      <c r="X14" s="873">
        <f t="shared" si="22"/>
        <v>10</v>
      </c>
      <c r="Y14" s="873">
        <f t="shared" si="23"/>
        <v>12.5</v>
      </c>
      <c r="Z14" s="881">
        <f t="shared" si="24"/>
        <v>0.8</v>
      </c>
      <c r="AA14" s="215"/>
      <c r="AB14" s="206"/>
      <c r="AC14" s="206"/>
      <c r="AD14" s="207"/>
      <c r="AE14" s="207"/>
      <c r="AF14" s="207"/>
      <c r="AG14" s="207"/>
      <c r="AH14" s="207"/>
      <c r="AI14" s="207"/>
      <c r="AJ14" s="207"/>
      <c r="AK14" s="207"/>
      <c r="AL14" s="216"/>
      <c r="AM14" s="216"/>
      <c r="AN14" s="216"/>
      <c r="AO14" s="216"/>
      <c r="AP14" s="216"/>
      <c r="AQ14" s="216"/>
      <c r="AR14" s="216"/>
      <c r="AS14" s="208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212"/>
      <c r="BZ14" s="212"/>
      <c r="CA14" s="212"/>
      <c r="CB14" s="212"/>
      <c r="CC14" s="212"/>
      <c r="CD14" s="212"/>
      <c r="CE14" s="212"/>
      <c r="CF14" s="212">
        <v>5</v>
      </c>
      <c r="CG14" s="212"/>
      <c r="CH14" s="212"/>
      <c r="CI14" s="212"/>
      <c r="CJ14" s="212">
        <v>15</v>
      </c>
      <c r="CK14" s="212"/>
      <c r="CL14" s="213"/>
      <c r="CM14" s="213"/>
      <c r="CN14" s="213"/>
      <c r="CO14" s="213"/>
      <c r="CP14" s="213"/>
      <c r="CQ14" s="213"/>
      <c r="CR14" s="213"/>
      <c r="CS14" s="213"/>
      <c r="CT14" s="213"/>
      <c r="CU14" s="213"/>
      <c r="CV14" s="213"/>
      <c r="CW14" s="213"/>
      <c r="CX14" s="207"/>
      <c r="CY14" s="207"/>
      <c r="CZ14" s="207"/>
      <c r="DA14" s="214"/>
      <c r="DB14" s="214"/>
      <c r="DC14" s="228"/>
      <c r="DD14" s="228"/>
      <c r="DE14" s="228"/>
      <c r="DF14" s="228"/>
      <c r="DG14" s="228"/>
      <c r="DH14" s="228"/>
      <c r="DI14" s="228"/>
      <c r="DJ14" s="228"/>
      <c r="DK14" s="829"/>
      <c r="DL14" s="829"/>
      <c r="DM14" s="829"/>
      <c r="DN14" s="829"/>
      <c r="DO14" s="829"/>
      <c r="DP14" s="829"/>
      <c r="DQ14" s="1273"/>
      <c r="DR14" s="1273"/>
      <c r="DS14" s="1336"/>
    </row>
    <row r="15" spans="1:174" s="1166" customFormat="1" ht="11.1" customHeight="1" x14ac:dyDescent="0.2">
      <c r="A15" s="886" t="str">
        <f t="array" ref="A15">IF((G15&gt;=1),MAX(IF(AA15:DS15=1,$AA$2:$DS$2)),"-")</f>
        <v>-</v>
      </c>
      <c r="B15" s="177" t="s">
        <v>95</v>
      </c>
      <c r="C15" s="945">
        <f t="shared" si="5"/>
        <v>1</v>
      </c>
      <c r="D15" s="944">
        <f t="shared" si="6"/>
        <v>1.0416666666666666E-2</v>
      </c>
      <c r="E15" s="893">
        <f t="array" ref="E15">IF((C15&gt;=1),MIN(IF(AA15:DS15&gt;=1,$AA$3:$DS$3)),"-")</f>
        <v>40663</v>
      </c>
      <c r="F15" s="890">
        <f t="array" ref="F15">IF((C15&gt;=1),MAX(IF(AA15:DS15&gt;=1,$AA$3:$DS$3)),"-")</f>
        <v>40663</v>
      </c>
      <c r="G15" s="939">
        <f t="shared" si="7"/>
        <v>0</v>
      </c>
      <c r="H15" s="943">
        <f t="shared" si="8"/>
        <v>0</v>
      </c>
      <c r="I15" s="859" t="str">
        <f t="array" ref="I15">IF((G15&gt;=1),MAX(IF(AA15:DS15=1,$AA$3:$DS$3)),"-")</f>
        <v>-</v>
      </c>
      <c r="J15" s="868" t="str">
        <f t="shared" ca="1" si="9"/>
        <v>-</v>
      </c>
      <c r="K15" s="868" t="str">
        <f t="shared" ca="1" si="10"/>
        <v>-</v>
      </c>
      <c r="L15" s="942">
        <f t="shared" si="11"/>
        <v>0</v>
      </c>
      <c r="M15" s="941">
        <f t="shared" si="12"/>
        <v>0</v>
      </c>
      <c r="N15" s="280">
        <f t="shared" si="13"/>
        <v>0</v>
      </c>
      <c r="O15" s="940">
        <f t="shared" si="14"/>
        <v>0</v>
      </c>
      <c r="P15" s="939">
        <f t="shared" si="15"/>
        <v>0</v>
      </c>
      <c r="Q15" s="938">
        <f t="shared" si="16"/>
        <v>0</v>
      </c>
      <c r="R15" s="825">
        <f t="shared" si="17"/>
        <v>0</v>
      </c>
      <c r="S15" s="281">
        <f t="shared" si="18"/>
        <v>0</v>
      </c>
      <c r="T15" s="826">
        <f t="shared" si="19"/>
        <v>0</v>
      </c>
      <c r="U15" s="282">
        <f t="shared" si="20"/>
        <v>0</v>
      </c>
      <c r="V15" s="283">
        <f t="array" ref="V15">SUM(1*(AA$5:DS$5=AA15:DS15))-1</f>
        <v>0</v>
      </c>
      <c r="W15" s="284">
        <f t="shared" si="21"/>
        <v>0</v>
      </c>
      <c r="X15" s="873">
        <f t="shared" si="22"/>
        <v>8</v>
      </c>
      <c r="Y15" s="873">
        <f t="shared" si="23"/>
        <v>10</v>
      </c>
      <c r="Z15" s="881">
        <f t="shared" si="24"/>
        <v>0.8</v>
      </c>
      <c r="AA15" s="215"/>
      <c r="AB15" s="206"/>
      <c r="AC15" s="206"/>
      <c r="AD15" s="207"/>
      <c r="AE15" s="207"/>
      <c r="AF15" s="207"/>
      <c r="AG15" s="207"/>
      <c r="AH15" s="207"/>
      <c r="AI15" s="207"/>
      <c r="AJ15" s="207"/>
      <c r="AK15" s="207"/>
      <c r="AL15" s="216"/>
      <c r="AM15" s="216"/>
      <c r="AN15" s="216"/>
      <c r="AO15" s="216"/>
      <c r="AP15" s="216"/>
      <c r="AQ15" s="216"/>
      <c r="AR15" s="216"/>
      <c r="AS15" s="208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10"/>
      <c r="BE15" s="210"/>
      <c r="BF15" s="210"/>
      <c r="BG15" s="210"/>
      <c r="BH15" s="210"/>
      <c r="BI15" s="210"/>
      <c r="BJ15" s="210"/>
      <c r="BK15" s="210"/>
      <c r="BL15" s="210">
        <v>8</v>
      </c>
      <c r="BM15" s="210"/>
      <c r="BN15" s="210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3"/>
      <c r="CM15" s="213"/>
      <c r="CN15" s="213"/>
      <c r="CO15" s="213"/>
      <c r="CP15" s="213"/>
      <c r="CQ15" s="213"/>
      <c r="CR15" s="213"/>
      <c r="CS15" s="213"/>
      <c r="CT15" s="213"/>
      <c r="CU15" s="213"/>
      <c r="CV15" s="213"/>
      <c r="CW15" s="213"/>
      <c r="CX15" s="207"/>
      <c r="CY15" s="207"/>
      <c r="CZ15" s="207"/>
      <c r="DA15" s="214"/>
      <c r="DB15" s="214"/>
      <c r="DC15" s="228"/>
      <c r="DD15" s="228"/>
      <c r="DE15" s="228"/>
      <c r="DF15" s="228"/>
      <c r="DG15" s="228"/>
      <c r="DH15" s="228"/>
      <c r="DI15" s="228"/>
      <c r="DJ15" s="228"/>
      <c r="DK15" s="829"/>
      <c r="DL15" s="829"/>
      <c r="DM15" s="829"/>
      <c r="DN15" s="829"/>
      <c r="DO15" s="829"/>
      <c r="DP15" s="829"/>
      <c r="DQ15" s="1273"/>
      <c r="DR15" s="1273"/>
      <c r="DS15" s="1336"/>
    </row>
    <row r="16" spans="1:174" s="1269" customFormat="1" ht="11.1" customHeight="1" x14ac:dyDescent="0.2">
      <c r="A16" s="886">
        <f t="array" ref="A16">IF((G16&gt;=1),MAX(IF(AA16:DS16=1,$AA$2:$DS$2)),"-")</f>
        <v>82</v>
      </c>
      <c r="B16" s="176" t="s">
        <v>151</v>
      </c>
      <c r="C16" s="945">
        <f t="shared" si="5"/>
        <v>27</v>
      </c>
      <c r="D16" s="944">
        <f t="shared" si="6"/>
        <v>0.28125</v>
      </c>
      <c r="E16" s="893">
        <f t="array" ref="E16">IF((C16&gt;=1),MIN(IF(AA16:DS16&gt;=1,$AA$3:$DS$3)),"-")</f>
        <v>39227</v>
      </c>
      <c r="F16" s="890">
        <f t="array" ref="F16">IF((C16&gt;=1),MAX(IF(AA16:DS16&gt;=1,$AA$3:$DS$3)),"-")</f>
        <v>42356</v>
      </c>
      <c r="G16" s="939">
        <f t="shared" si="7"/>
        <v>5</v>
      </c>
      <c r="H16" s="943">
        <f t="shared" si="8"/>
        <v>0.18518518518518517</v>
      </c>
      <c r="I16" s="859">
        <f t="array" ref="I16">IF((G16&gt;=1),MAX(IF(AA16:DS16=1,$AA$3:$DS$3)),"-")</f>
        <v>42034</v>
      </c>
      <c r="J16" s="868">
        <f t="shared" ca="1" si="9"/>
        <v>1</v>
      </c>
      <c r="K16" s="868">
        <f t="shared" ca="1" si="10"/>
        <v>14</v>
      </c>
      <c r="L16" s="942">
        <f t="shared" si="11"/>
        <v>4</v>
      </c>
      <c r="M16" s="941">
        <f t="shared" si="12"/>
        <v>0.14814814814814814</v>
      </c>
      <c r="N16" s="280">
        <f t="shared" si="13"/>
        <v>1</v>
      </c>
      <c r="O16" s="940">
        <f t="shared" si="14"/>
        <v>3.7037037037037035E-2</v>
      </c>
      <c r="P16" s="939">
        <f t="shared" si="15"/>
        <v>10</v>
      </c>
      <c r="Q16" s="938">
        <f t="shared" si="16"/>
        <v>0.37037037037037035</v>
      </c>
      <c r="R16" s="825">
        <f t="shared" si="17"/>
        <v>10</v>
      </c>
      <c r="S16" s="281">
        <f t="shared" si="18"/>
        <v>0.37037037037037035</v>
      </c>
      <c r="T16" s="826">
        <f t="shared" si="19"/>
        <v>13</v>
      </c>
      <c r="U16" s="282">
        <f t="shared" si="20"/>
        <v>0.48148148148148145</v>
      </c>
      <c r="V16" s="283">
        <f t="array" ref="V16">SUM(1*(AA$5:DS$5=AA16:DS16))-1</f>
        <v>3</v>
      </c>
      <c r="W16" s="284">
        <f t="shared" si="21"/>
        <v>0.1111111111111111</v>
      </c>
      <c r="X16" s="873">
        <f t="shared" si="22"/>
        <v>6.666666666666667</v>
      </c>
      <c r="Y16" s="873">
        <f t="shared" si="23"/>
        <v>12.444444444444445</v>
      </c>
      <c r="Z16" s="881">
        <f t="shared" si="24"/>
        <v>0.5357142857142857</v>
      </c>
      <c r="AA16" s="217">
        <v>2</v>
      </c>
      <c r="AB16" s="213"/>
      <c r="AC16" s="213">
        <v>1</v>
      </c>
      <c r="AD16" s="207"/>
      <c r="AE16" s="207"/>
      <c r="AF16" s="207"/>
      <c r="AG16" s="207">
        <v>10</v>
      </c>
      <c r="AH16" s="207">
        <v>5</v>
      </c>
      <c r="AI16" s="207"/>
      <c r="AJ16" s="207"/>
      <c r="AK16" s="207"/>
      <c r="AL16" s="208">
        <v>12</v>
      </c>
      <c r="AM16" s="208">
        <v>1</v>
      </c>
      <c r="AN16" s="208"/>
      <c r="AO16" s="208"/>
      <c r="AP16" s="208">
        <v>9</v>
      </c>
      <c r="AQ16" s="208"/>
      <c r="AR16" s="208"/>
      <c r="AS16" s="208"/>
      <c r="AT16" s="209"/>
      <c r="AU16" s="209">
        <v>9</v>
      </c>
      <c r="AV16" s="209"/>
      <c r="AW16" s="209"/>
      <c r="AX16" s="209"/>
      <c r="AY16" s="209"/>
      <c r="AZ16" s="209"/>
      <c r="BA16" s="209"/>
      <c r="BB16" s="209"/>
      <c r="BC16" s="209"/>
      <c r="BD16" s="210"/>
      <c r="BE16" s="210">
        <v>8</v>
      </c>
      <c r="BF16" s="210"/>
      <c r="BG16" s="210">
        <v>13</v>
      </c>
      <c r="BH16" s="210"/>
      <c r="BI16" s="210"/>
      <c r="BJ16" s="210"/>
      <c r="BK16" s="210"/>
      <c r="BL16" s="210">
        <v>7</v>
      </c>
      <c r="BM16" s="210"/>
      <c r="BN16" s="210"/>
      <c r="BO16" s="211">
        <v>3</v>
      </c>
      <c r="BP16" s="211"/>
      <c r="BQ16" s="211">
        <v>10</v>
      </c>
      <c r="BR16" s="211">
        <v>1</v>
      </c>
      <c r="BS16" s="211">
        <v>8</v>
      </c>
      <c r="BT16" s="211">
        <v>2</v>
      </c>
      <c r="BU16" s="211"/>
      <c r="BV16" s="211">
        <v>8</v>
      </c>
      <c r="BW16" s="211"/>
      <c r="BX16" s="211">
        <v>11</v>
      </c>
      <c r="BY16" s="212"/>
      <c r="BZ16" s="212"/>
      <c r="CA16" s="212">
        <v>2</v>
      </c>
      <c r="CB16" s="212"/>
      <c r="CC16" s="212"/>
      <c r="CD16" s="212"/>
      <c r="CE16" s="212">
        <v>1</v>
      </c>
      <c r="CF16" s="212"/>
      <c r="CG16" s="212">
        <v>7</v>
      </c>
      <c r="CH16" s="212"/>
      <c r="CI16" s="212"/>
      <c r="CJ16" s="212"/>
      <c r="CK16" s="212"/>
      <c r="CL16" s="213"/>
      <c r="CM16" s="213"/>
      <c r="CN16" s="213"/>
      <c r="CO16" s="213"/>
      <c r="CP16" s="213">
        <v>8</v>
      </c>
      <c r="CQ16" s="213"/>
      <c r="CR16" s="213"/>
      <c r="CS16" s="213">
        <v>2</v>
      </c>
      <c r="CT16" s="213"/>
      <c r="CU16" s="213"/>
      <c r="CV16" s="213"/>
      <c r="CW16" s="213">
        <v>6</v>
      </c>
      <c r="CX16" s="207"/>
      <c r="CY16" s="207"/>
      <c r="CZ16" s="207"/>
      <c r="DA16" s="214">
        <v>16</v>
      </c>
      <c r="DB16" s="214"/>
      <c r="DC16" s="228"/>
      <c r="DD16" s="228">
        <v>1</v>
      </c>
      <c r="DE16" s="228"/>
      <c r="DF16" s="228"/>
      <c r="DG16" s="228"/>
      <c r="DH16" s="228"/>
      <c r="DI16" s="228"/>
      <c r="DJ16" s="228"/>
      <c r="DK16" s="829"/>
      <c r="DL16" s="829"/>
      <c r="DM16" s="829"/>
      <c r="DN16" s="829"/>
      <c r="DO16" s="829"/>
      <c r="DP16" s="829">
        <v>17</v>
      </c>
      <c r="DQ16" s="1273"/>
      <c r="DR16" s="1273"/>
      <c r="DS16" s="1336"/>
    </row>
    <row r="17" spans="1:123" s="1166" customFormat="1" ht="10.5" customHeight="1" x14ac:dyDescent="0.2">
      <c r="A17" s="886" t="str">
        <f t="array" ref="A17">IF((G17&gt;=1),MAX(IF(AA17:DS17=1,$AA$2:$DS$2)),"-")</f>
        <v>-</v>
      </c>
      <c r="B17" s="177" t="s">
        <v>71</v>
      </c>
      <c r="C17" s="945">
        <f t="shared" si="5"/>
        <v>3</v>
      </c>
      <c r="D17" s="944">
        <f t="shared" si="6"/>
        <v>3.125E-2</v>
      </c>
      <c r="E17" s="893">
        <f t="array" ref="E17">IF((C17&gt;=1),MIN(IF(AA17:DS17&gt;=1,$AA$3:$DS$3)),"-")</f>
        <v>40215</v>
      </c>
      <c r="F17" s="890">
        <f t="array" ref="F17">IF((C17&gt;=1),MAX(IF(AA17:DS17&gt;=1,$AA$3:$DS$3)),"-")</f>
        <v>40271</v>
      </c>
      <c r="G17" s="939">
        <f t="shared" si="7"/>
        <v>0</v>
      </c>
      <c r="H17" s="943">
        <f t="shared" si="8"/>
        <v>0</v>
      </c>
      <c r="I17" s="859" t="str">
        <f t="array" ref="I17">IF((G17&gt;=1),MAX(IF(AA17:DS17=1,$AA$3:$DS$3)),"-")</f>
        <v>-</v>
      </c>
      <c r="J17" s="868" t="str">
        <f t="shared" ca="1" si="9"/>
        <v>-</v>
      </c>
      <c r="K17" s="868" t="str">
        <f t="shared" ca="1" si="10"/>
        <v>-</v>
      </c>
      <c r="L17" s="942">
        <f t="shared" si="11"/>
        <v>0</v>
      </c>
      <c r="M17" s="941">
        <f t="shared" si="12"/>
        <v>0</v>
      </c>
      <c r="N17" s="280">
        <f t="shared" si="13"/>
        <v>0</v>
      </c>
      <c r="O17" s="940">
        <f t="shared" si="14"/>
        <v>0</v>
      </c>
      <c r="P17" s="939">
        <f t="shared" si="15"/>
        <v>0</v>
      </c>
      <c r="Q17" s="938">
        <f t="shared" si="16"/>
        <v>0</v>
      </c>
      <c r="R17" s="825">
        <f t="shared" si="17"/>
        <v>0</v>
      </c>
      <c r="S17" s="281">
        <f t="shared" si="18"/>
        <v>0</v>
      </c>
      <c r="T17" s="826">
        <f t="shared" si="19"/>
        <v>1</v>
      </c>
      <c r="U17" s="282">
        <f t="shared" si="20"/>
        <v>0.33333333333333331</v>
      </c>
      <c r="V17" s="283">
        <f t="array" ref="V17">SUM(1*(AA$5:DS$5=AA17:DS17))-1</f>
        <v>0</v>
      </c>
      <c r="W17" s="284">
        <f t="shared" si="21"/>
        <v>0</v>
      </c>
      <c r="X17" s="873">
        <f t="shared" si="22"/>
        <v>6.333333333333333</v>
      </c>
      <c r="Y17" s="873">
        <f t="shared" si="23"/>
        <v>10</v>
      </c>
      <c r="Z17" s="881">
        <f t="shared" si="24"/>
        <v>0.6333333333333333</v>
      </c>
      <c r="AA17" s="215"/>
      <c r="AB17" s="206"/>
      <c r="AC17" s="206"/>
      <c r="AD17" s="207"/>
      <c r="AE17" s="207"/>
      <c r="AF17" s="207"/>
      <c r="AG17" s="207"/>
      <c r="AH17" s="207"/>
      <c r="AI17" s="207"/>
      <c r="AJ17" s="207"/>
      <c r="AK17" s="207"/>
      <c r="AL17" s="216"/>
      <c r="AM17" s="216"/>
      <c r="AN17" s="216"/>
      <c r="AO17" s="216"/>
      <c r="AP17" s="216"/>
      <c r="AQ17" s="216"/>
      <c r="AR17" s="216"/>
      <c r="AS17" s="208"/>
      <c r="AT17" s="209"/>
      <c r="AU17" s="209"/>
      <c r="AV17" s="209"/>
      <c r="AW17" s="209"/>
      <c r="AX17" s="209"/>
      <c r="AY17" s="209">
        <v>10</v>
      </c>
      <c r="AZ17" s="209"/>
      <c r="BA17" s="209">
        <v>5</v>
      </c>
      <c r="BB17" s="209">
        <v>4</v>
      </c>
      <c r="BC17" s="209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3"/>
      <c r="CM17" s="213"/>
      <c r="CN17" s="213"/>
      <c r="CO17" s="213"/>
      <c r="CP17" s="213"/>
      <c r="CQ17" s="213"/>
      <c r="CR17" s="213"/>
      <c r="CS17" s="213"/>
      <c r="CT17" s="213"/>
      <c r="CU17" s="213"/>
      <c r="CV17" s="213"/>
      <c r="CW17" s="213"/>
      <c r="CX17" s="207"/>
      <c r="CY17" s="207"/>
      <c r="CZ17" s="207"/>
      <c r="DA17" s="214"/>
      <c r="DB17" s="214"/>
      <c r="DC17" s="228"/>
      <c r="DD17" s="228"/>
      <c r="DE17" s="228"/>
      <c r="DF17" s="228"/>
      <c r="DG17" s="228"/>
      <c r="DH17" s="228"/>
      <c r="DI17" s="228"/>
      <c r="DJ17" s="228"/>
      <c r="DK17" s="829"/>
      <c r="DL17" s="829"/>
      <c r="DM17" s="829"/>
      <c r="DN17" s="829"/>
      <c r="DO17" s="829"/>
      <c r="DP17" s="829"/>
      <c r="DQ17" s="1273"/>
      <c r="DR17" s="1273"/>
      <c r="DS17" s="1336"/>
    </row>
    <row r="18" spans="1:123" s="1269" customFormat="1" ht="11.1" customHeight="1" x14ac:dyDescent="0.2">
      <c r="A18" s="886" t="str">
        <f t="array" ref="A18">IF((G18&gt;=1),MAX(IF(AA18:DS18=1,$AA$2:$DS$2)),"-")</f>
        <v>-</v>
      </c>
      <c r="B18" s="177" t="s">
        <v>142</v>
      </c>
      <c r="C18" s="945">
        <f t="shared" si="5"/>
        <v>5</v>
      </c>
      <c r="D18" s="944">
        <f t="shared" si="6"/>
        <v>5.2083333333333336E-2</v>
      </c>
      <c r="E18" s="893">
        <f t="array" ref="E18">IF((C18&gt;=1),MIN(IF(AA18:DS18&gt;=1,$AA$3:$DS$3)),"-")</f>
        <v>41152</v>
      </c>
      <c r="F18" s="890">
        <f t="array" ref="F18">IF((C18&gt;=1),MAX(IF(AA18:DS18&gt;=1,$AA$3:$DS$3)),"-")</f>
        <v>42356</v>
      </c>
      <c r="G18" s="939">
        <f t="shared" si="7"/>
        <v>0</v>
      </c>
      <c r="H18" s="943">
        <f t="shared" si="8"/>
        <v>0</v>
      </c>
      <c r="I18" s="859" t="str">
        <f t="array" ref="I18">IF((G18&gt;=1),MAX(IF(AA18:DS18=1,$AA$3:$DS$3)),"-")</f>
        <v>-</v>
      </c>
      <c r="J18" s="868" t="str">
        <f t="shared" ca="1" si="9"/>
        <v>-</v>
      </c>
      <c r="K18" s="868" t="str">
        <f t="shared" ca="1" si="10"/>
        <v>-</v>
      </c>
      <c r="L18" s="942">
        <f t="shared" si="11"/>
        <v>0</v>
      </c>
      <c r="M18" s="941">
        <f t="shared" si="12"/>
        <v>0</v>
      </c>
      <c r="N18" s="280">
        <f t="shared" si="13"/>
        <v>0</v>
      </c>
      <c r="O18" s="940">
        <f t="shared" si="14"/>
        <v>0</v>
      </c>
      <c r="P18" s="939">
        <f t="shared" si="15"/>
        <v>0</v>
      </c>
      <c r="Q18" s="938">
        <f t="shared" si="16"/>
        <v>0</v>
      </c>
      <c r="R18" s="825">
        <f t="shared" si="17"/>
        <v>1</v>
      </c>
      <c r="S18" s="281">
        <f t="shared" si="18"/>
        <v>0.2</v>
      </c>
      <c r="T18" s="826">
        <f t="shared" si="19"/>
        <v>1</v>
      </c>
      <c r="U18" s="282">
        <f t="shared" si="20"/>
        <v>0.2</v>
      </c>
      <c r="V18" s="283">
        <f t="array" ref="V18">SUM(1*(AA$5:DS$5=AA18:DS18))-1</f>
        <v>1</v>
      </c>
      <c r="W18" s="284">
        <f t="shared" si="21"/>
        <v>0.2</v>
      </c>
      <c r="X18" s="873">
        <f t="shared" si="22"/>
        <v>10.199999999999999</v>
      </c>
      <c r="Y18" s="873">
        <f t="shared" si="23"/>
        <v>15</v>
      </c>
      <c r="Z18" s="881">
        <f t="shared" si="24"/>
        <v>0.67999999999999994</v>
      </c>
      <c r="AA18" s="215"/>
      <c r="AB18" s="206"/>
      <c r="AC18" s="206"/>
      <c r="AD18" s="207"/>
      <c r="AE18" s="207"/>
      <c r="AF18" s="207"/>
      <c r="AG18" s="207"/>
      <c r="AH18" s="207"/>
      <c r="AI18" s="207"/>
      <c r="AJ18" s="207"/>
      <c r="AK18" s="207"/>
      <c r="AL18" s="216"/>
      <c r="AM18" s="216"/>
      <c r="AN18" s="216"/>
      <c r="AO18" s="216"/>
      <c r="AP18" s="216"/>
      <c r="AQ18" s="216"/>
      <c r="AR18" s="216"/>
      <c r="AS18" s="208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2"/>
      <c r="BZ18" s="212">
        <v>8</v>
      </c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3"/>
      <c r="CM18" s="213"/>
      <c r="CN18" s="213"/>
      <c r="CO18" s="213"/>
      <c r="CP18" s="213"/>
      <c r="CQ18" s="213"/>
      <c r="CR18" s="213"/>
      <c r="CS18" s="213"/>
      <c r="CT18" s="213">
        <v>4</v>
      </c>
      <c r="CU18" s="213">
        <v>15</v>
      </c>
      <c r="CV18" s="213"/>
      <c r="CW18" s="213">
        <v>11</v>
      </c>
      <c r="CX18" s="207"/>
      <c r="CY18" s="207"/>
      <c r="CZ18" s="207"/>
      <c r="DA18" s="214"/>
      <c r="DB18" s="214"/>
      <c r="DC18" s="228"/>
      <c r="DD18" s="228"/>
      <c r="DE18" s="228"/>
      <c r="DF18" s="228"/>
      <c r="DG18" s="228"/>
      <c r="DH18" s="228"/>
      <c r="DI18" s="228"/>
      <c r="DJ18" s="228"/>
      <c r="DK18" s="829"/>
      <c r="DL18" s="829"/>
      <c r="DM18" s="829"/>
      <c r="DN18" s="829"/>
      <c r="DO18" s="829"/>
      <c r="DP18" s="829">
        <v>13</v>
      </c>
      <c r="DQ18" s="1273"/>
      <c r="DR18" s="1273"/>
      <c r="DS18" s="1336"/>
    </row>
    <row r="19" spans="1:123" s="1166" customFormat="1" ht="11.1" customHeight="1" x14ac:dyDescent="0.2">
      <c r="A19" s="886">
        <f t="array" ref="A19">IF((G19&gt;=1),MAX(IF(AA19:DS19=1,$AA$2:$DS$2)),"-")</f>
        <v>40</v>
      </c>
      <c r="B19" s="180" t="s">
        <v>159</v>
      </c>
      <c r="C19" s="945">
        <f t="shared" si="5"/>
        <v>2</v>
      </c>
      <c r="D19" s="944">
        <f t="shared" si="6"/>
        <v>2.0833333333333332E-2</v>
      </c>
      <c r="E19" s="893">
        <f t="array" ref="E19">IF((C19&gt;=1),MIN(IF(AA19:DS19&gt;=1,$AA$3:$DS$3)),"-")</f>
        <v>40327</v>
      </c>
      <c r="F19" s="890">
        <f t="array" ref="F19">IF((C19&gt;=1),MAX(IF(AA19:DS19&gt;=1,$AA$3:$DS$3)),"-")</f>
        <v>40697</v>
      </c>
      <c r="G19" s="939">
        <f t="shared" si="7"/>
        <v>1</v>
      </c>
      <c r="H19" s="943">
        <f t="shared" si="8"/>
        <v>0.5</v>
      </c>
      <c r="I19" s="859">
        <f t="array" ref="I19">IF((G19&gt;=1),MAX(IF(AA19:DS19=1,$AA$3:$DS$3)),"-")</f>
        <v>40697</v>
      </c>
      <c r="J19" s="868">
        <f t="shared" ca="1" si="9"/>
        <v>0</v>
      </c>
      <c r="K19" s="868">
        <f t="shared" ca="1" si="10"/>
        <v>56</v>
      </c>
      <c r="L19" s="942">
        <f t="shared" si="11"/>
        <v>0</v>
      </c>
      <c r="M19" s="941">
        <f t="shared" si="12"/>
        <v>0</v>
      </c>
      <c r="N19" s="280">
        <f t="shared" si="13"/>
        <v>1</v>
      </c>
      <c r="O19" s="940">
        <f t="shared" si="14"/>
        <v>0.5</v>
      </c>
      <c r="P19" s="939">
        <f t="shared" si="15"/>
        <v>2</v>
      </c>
      <c r="Q19" s="938">
        <f t="shared" si="16"/>
        <v>1</v>
      </c>
      <c r="R19" s="825">
        <f t="shared" si="17"/>
        <v>1</v>
      </c>
      <c r="S19" s="281">
        <f t="shared" si="18"/>
        <v>0.5</v>
      </c>
      <c r="T19" s="826">
        <f t="shared" si="19"/>
        <v>2</v>
      </c>
      <c r="U19" s="282">
        <f t="shared" si="20"/>
        <v>1</v>
      </c>
      <c r="V19" s="283">
        <f t="array" ref="V19">SUM(1*(AA$5:DS$5=AA19:DS19))-1</f>
        <v>0</v>
      </c>
      <c r="W19" s="284">
        <f t="shared" si="21"/>
        <v>0</v>
      </c>
      <c r="X19" s="873">
        <f t="shared" si="22"/>
        <v>2</v>
      </c>
      <c r="Y19" s="873">
        <f t="shared" si="23"/>
        <v>9</v>
      </c>
      <c r="Z19" s="881">
        <f t="shared" si="24"/>
        <v>0.22222222222222221</v>
      </c>
      <c r="AA19" s="215"/>
      <c r="AB19" s="206"/>
      <c r="AC19" s="206"/>
      <c r="AD19" s="207"/>
      <c r="AE19" s="207"/>
      <c r="AF19" s="207"/>
      <c r="AG19" s="207"/>
      <c r="AH19" s="207"/>
      <c r="AI19" s="207"/>
      <c r="AJ19" s="207"/>
      <c r="AK19" s="207"/>
      <c r="AL19" s="216"/>
      <c r="AM19" s="216"/>
      <c r="AN19" s="216"/>
      <c r="AO19" s="216"/>
      <c r="AP19" s="216"/>
      <c r="AQ19" s="216"/>
      <c r="AR19" s="216"/>
      <c r="AS19" s="208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>
        <v>3</v>
      </c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>
        <v>1</v>
      </c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3"/>
      <c r="CM19" s="213"/>
      <c r="CN19" s="213"/>
      <c r="CO19" s="213"/>
      <c r="CP19" s="213"/>
      <c r="CQ19" s="213"/>
      <c r="CR19" s="213"/>
      <c r="CS19" s="213"/>
      <c r="CT19" s="213"/>
      <c r="CU19" s="213"/>
      <c r="CV19" s="213"/>
      <c r="CW19" s="213"/>
      <c r="CX19" s="207"/>
      <c r="CY19" s="207"/>
      <c r="CZ19" s="207"/>
      <c r="DA19" s="214"/>
      <c r="DB19" s="214"/>
      <c r="DC19" s="228"/>
      <c r="DD19" s="228"/>
      <c r="DE19" s="228"/>
      <c r="DF19" s="228"/>
      <c r="DG19" s="228"/>
      <c r="DH19" s="228"/>
      <c r="DI19" s="228"/>
      <c r="DJ19" s="228"/>
      <c r="DK19" s="829"/>
      <c r="DL19" s="829"/>
      <c r="DM19" s="829"/>
      <c r="DN19" s="829"/>
      <c r="DO19" s="829"/>
      <c r="DP19" s="829"/>
      <c r="DQ19" s="1273"/>
      <c r="DR19" s="1273"/>
      <c r="DS19" s="1336"/>
    </row>
    <row r="20" spans="1:123" s="1166" customFormat="1" ht="11.1" customHeight="1" x14ac:dyDescent="0.2">
      <c r="A20" s="886" t="str">
        <f t="array" ref="A20">IF((G20&gt;=1),MAX(IF(AA20:DS20=1,$AA$2:$DS$2)),"-")</f>
        <v>-</v>
      </c>
      <c r="B20" s="177" t="s">
        <v>78</v>
      </c>
      <c r="C20" s="945">
        <f t="shared" si="5"/>
        <v>1</v>
      </c>
      <c r="D20" s="944">
        <f t="shared" si="6"/>
        <v>1.0416666666666666E-2</v>
      </c>
      <c r="E20" s="893">
        <f t="array" ref="E20">IF((C20&gt;=1),MIN(IF(AA20:DS20&gt;=1,$AA$3:$DS$3)),"-")</f>
        <v>39410</v>
      </c>
      <c r="F20" s="890">
        <f t="array" ref="F20">IF((C20&gt;=1),MAX(IF(AA20:DS20&gt;=1,$AA$3:$DS$3)),"-")</f>
        <v>39410</v>
      </c>
      <c r="G20" s="939">
        <f t="shared" si="7"/>
        <v>0</v>
      </c>
      <c r="H20" s="943">
        <f t="shared" si="8"/>
        <v>0</v>
      </c>
      <c r="I20" s="859" t="str">
        <f t="array" ref="I20">IF((G20&gt;=1),MAX(IF(AA20:DS20=1,$AA$3:$DS$3)),"-")</f>
        <v>-</v>
      </c>
      <c r="J20" s="868" t="str">
        <f t="shared" ca="1" si="9"/>
        <v>-</v>
      </c>
      <c r="K20" s="868" t="str">
        <f t="shared" ca="1" si="10"/>
        <v>-</v>
      </c>
      <c r="L20" s="942">
        <f t="shared" si="11"/>
        <v>0</v>
      </c>
      <c r="M20" s="941">
        <f t="shared" si="12"/>
        <v>0</v>
      </c>
      <c r="N20" s="280">
        <f t="shared" si="13"/>
        <v>0</v>
      </c>
      <c r="O20" s="940">
        <f t="shared" si="14"/>
        <v>0</v>
      </c>
      <c r="P20" s="939">
        <f t="shared" si="15"/>
        <v>0</v>
      </c>
      <c r="Q20" s="938">
        <f t="shared" si="16"/>
        <v>0</v>
      </c>
      <c r="R20" s="825">
        <f t="shared" si="17"/>
        <v>0</v>
      </c>
      <c r="S20" s="281">
        <f t="shared" si="18"/>
        <v>0</v>
      </c>
      <c r="T20" s="826">
        <f t="shared" si="19"/>
        <v>0</v>
      </c>
      <c r="U20" s="282">
        <f t="shared" si="20"/>
        <v>0</v>
      </c>
      <c r="V20" s="283">
        <f t="array" ref="V20">SUM(1*(AA$5:DS$5=AA20:DS20))-1</f>
        <v>0</v>
      </c>
      <c r="W20" s="284">
        <f t="shared" si="21"/>
        <v>0</v>
      </c>
      <c r="X20" s="873">
        <f t="shared" si="22"/>
        <v>8</v>
      </c>
      <c r="Y20" s="873">
        <f t="shared" si="23"/>
        <v>13</v>
      </c>
      <c r="Z20" s="881">
        <f t="shared" si="24"/>
        <v>0.61538461538461542</v>
      </c>
      <c r="AA20" s="215"/>
      <c r="AB20" s="206"/>
      <c r="AC20" s="206"/>
      <c r="AD20" s="207"/>
      <c r="AE20" s="207"/>
      <c r="AF20" s="207">
        <v>8</v>
      </c>
      <c r="AG20" s="207"/>
      <c r="AH20" s="207"/>
      <c r="AI20" s="207"/>
      <c r="AJ20" s="207"/>
      <c r="AK20" s="207"/>
      <c r="AL20" s="208"/>
      <c r="AM20" s="208"/>
      <c r="AN20" s="208"/>
      <c r="AO20" s="208"/>
      <c r="AP20" s="208"/>
      <c r="AQ20" s="208"/>
      <c r="AR20" s="208"/>
      <c r="AS20" s="208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3"/>
      <c r="CM20" s="213"/>
      <c r="CN20" s="213"/>
      <c r="CO20" s="213"/>
      <c r="CP20" s="213"/>
      <c r="CQ20" s="213"/>
      <c r="CR20" s="213"/>
      <c r="CS20" s="213"/>
      <c r="CT20" s="213"/>
      <c r="CU20" s="213"/>
      <c r="CV20" s="213"/>
      <c r="CW20" s="213"/>
      <c r="CX20" s="207"/>
      <c r="CY20" s="207"/>
      <c r="CZ20" s="207"/>
      <c r="DA20" s="214"/>
      <c r="DB20" s="214"/>
      <c r="DC20" s="228"/>
      <c r="DD20" s="228"/>
      <c r="DE20" s="228"/>
      <c r="DF20" s="228"/>
      <c r="DG20" s="228"/>
      <c r="DH20" s="228"/>
      <c r="DI20" s="228"/>
      <c r="DJ20" s="228"/>
      <c r="DK20" s="829"/>
      <c r="DL20" s="829"/>
      <c r="DM20" s="829"/>
      <c r="DN20" s="829"/>
      <c r="DO20" s="829"/>
      <c r="DP20" s="829"/>
      <c r="DQ20" s="1273"/>
      <c r="DR20" s="1273"/>
      <c r="DS20" s="1336"/>
    </row>
    <row r="21" spans="1:123" s="1166" customFormat="1" ht="11.1" customHeight="1" x14ac:dyDescent="0.2">
      <c r="A21" s="886" t="str">
        <f t="array" ref="A21">IF((G21&gt;=1),MAX(IF(AA21:DS21=1,$AA$2:$DS$2)),"-")</f>
        <v>-</v>
      </c>
      <c r="B21" s="177" t="s">
        <v>188</v>
      </c>
      <c r="C21" s="945">
        <f t="shared" si="5"/>
        <v>1</v>
      </c>
      <c r="D21" s="944">
        <f t="shared" si="6"/>
        <v>1.0416666666666666E-2</v>
      </c>
      <c r="E21" s="893">
        <f t="array" ref="E21">IF((C21&gt;=1),MIN(IF(AA21:DS21&gt;=1,$AA$3:$DS$3)),"-")</f>
        <v>41397</v>
      </c>
      <c r="F21" s="890">
        <f t="array" ref="F21">IF((C21&gt;=1),MAX(IF(AA21:DS21&gt;=1,$AA$3:$DS$3)),"-")</f>
        <v>41397</v>
      </c>
      <c r="G21" s="939">
        <f t="shared" si="7"/>
        <v>0</v>
      </c>
      <c r="H21" s="943">
        <f t="shared" si="8"/>
        <v>0</v>
      </c>
      <c r="I21" s="859" t="str">
        <f t="array" ref="I21">IF((G21&gt;=1),MAX(IF(AA21:DS21=1,$AA$3:$DS$3)),"-")</f>
        <v>-</v>
      </c>
      <c r="J21" s="868" t="str">
        <f t="shared" ca="1" si="9"/>
        <v>-</v>
      </c>
      <c r="K21" s="868" t="str">
        <f t="shared" ca="1" si="10"/>
        <v>-</v>
      </c>
      <c r="L21" s="942">
        <f t="shared" si="11"/>
        <v>0</v>
      </c>
      <c r="M21" s="941">
        <f t="shared" si="12"/>
        <v>0</v>
      </c>
      <c r="N21" s="280">
        <f t="shared" si="13"/>
        <v>0</v>
      </c>
      <c r="O21" s="940">
        <f t="shared" si="14"/>
        <v>0</v>
      </c>
      <c r="P21" s="939">
        <f t="shared" si="15"/>
        <v>0</v>
      </c>
      <c r="Q21" s="938">
        <f t="shared" si="16"/>
        <v>0</v>
      </c>
      <c r="R21" s="825">
        <f t="shared" si="17"/>
        <v>0</v>
      </c>
      <c r="S21" s="281">
        <f t="shared" si="18"/>
        <v>0</v>
      </c>
      <c r="T21" s="826">
        <f t="shared" si="19"/>
        <v>0</v>
      </c>
      <c r="U21" s="282">
        <f t="shared" si="20"/>
        <v>0</v>
      </c>
      <c r="V21" s="283">
        <f t="array" ref="V21">SUM(1*(AA$5:DS$5=AA21:DS21))-1</f>
        <v>0</v>
      </c>
      <c r="W21" s="284">
        <f t="shared" si="21"/>
        <v>0</v>
      </c>
      <c r="X21" s="873">
        <f t="shared" si="22"/>
        <v>10</v>
      </c>
      <c r="Y21" s="873">
        <f t="shared" si="23"/>
        <v>17</v>
      </c>
      <c r="Z21" s="881">
        <f t="shared" si="24"/>
        <v>0.58823529411764708</v>
      </c>
      <c r="AA21" s="215"/>
      <c r="AB21" s="206"/>
      <c r="AC21" s="206"/>
      <c r="AD21" s="207"/>
      <c r="AE21" s="207"/>
      <c r="AF21" s="207"/>
      <c r="AG21" s="207"/>
      <c r="AH21" s="207"/>
      <c r="AI21" s="207"/>
      <c r="AJ21" s="207"/>
      <c r="AK21" s="207"/>
      <c r="AL21" s="216"/>
      <c r="AM21" s="216"/>
      <c r="AN21" s="216"/>
      <c r="AO21" s="216"/>
      <c r="AP21" s="216"/>
      <c r="AQ21" s="216"/>
      <c r="AR21" s="216"/>
      <c r="AS21" s="208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>
        <v>10</v>
      </c>
      <c r="CK21" s="212"/>
      <c r="CL21" s="213"/>
      <c r="CM21" s="213"/>
      <c r="CN21" s="213"/>
      <c r="CO21" s="213"/>
      <c r="CP21" s="213"/>
      <c r="CQ21" s="213"/>
      <c r="CR21" s="213"/>
      <c r="CS21" s="213"/>
      <c r="CT21" s="213"/>
      <c r="CU21" s="213"/>
      <c r="CV21" s="213"/>
      <c r="CW21" s="213"/>
      <c r="CX21" s="207"/>
      <c r="CY21" s="207"/>
      <c r="CZ21" s="207"/>
      <c r="DA21" s="214"/>
      <c r="DB21" s="214"/>
      <c r="DC21" s="228"/>
      <c r="DD21" s="228"/>
      <c r="DE21" s="228"/>
      <c r="DF21" s="228"/>
      <c r="DG21" s="228"/>
      <c r="DH21" s="228"/>
      <c r="DI21" s="228"/>
      <c r="DJ21" s="228"/>
      <c r="DK21" s="829"/>
      <c r="DL21" s="829"/>
      <c r="DM21" s="829"/>
      <c r="DN21" s="829"/>
      <c r="DO21" s="829"/>
      <c r="DP21" s="829"/>
      <c r="DQ21" s="1273"/>
      <c r="DR21" s="1273"/>
      <c r="DS21" s="1336"/>
    </row>
    <row r="22" spans="1:123" s="1166" customFormat="1" ht="11.1" customHeight="1" x14ac:dyDescent="0.2">
      <c r="A22" s="886" t="str">
        <f t="array" ref="A22">IF((G22&gt;=1),MAX(IF(AA22:DS22=1,$AA$2:$DS$2)),"-")</f>
        <v>-</v>
      </c>
      <c r="B22" s="177" t="s">
        <v>203</v>
      </c>
      <c r="C22" s="945">
        <f t="shared" si="5"/>
        <v>16</v>
      </c>
      <c r="D22" s="944">
        <f t="shared" si="6"/>
        <v>0.16666666666666666</v>
      </c>
      <c r="E22" s="893">
        <f t="array" ref="E22">IF((C22&gt;=1),MIN(IF(AA22:DS22&gt;=1,$AA$3:$DS$3)),"-")</f>
        <v>41516</v>
      </c>
      <c r="F22" s="890">
        <f t="array" ref="F22">IF((C22&gt;=1),MAX(IF(AA22:DS22&gt;=1,$AA$3:$DS$3)),"-")</f>
        <v>42391</v>
      </c>
      <c r="G22" s="939">
        <f t="shared" si="7"/>
        <v>0</v>
      </c>
      <c r="H22" s="943">
        <f t="shared" si="8"/>
        <v>0</v>
      </c>
      <c r="I22" s="859" t="str">
        <f t="array" ref="I22">IF((G22&gt;=1),MAX(IF(AA22:DS22=1,$AA$3:$DS$3)),"-")</f>
        <v>-</v>
      </c>
      <c r="J22" s="868" t="str">
        <f t="shared" ca="1" si="9"/>
        <v>-</v>
      </c>
      <c r="K22" s="868" t="str">
        <f t="shared" ca="1" si="10"/>
        <v>-</v>
      </c>
      <c r="L22" s="942">
        <f t="shared" si="11"/>
        <v>2</v>
      </c>
      <c r="M22" s="941">
        <f t="shared" si="12"/>
        <v>0.125</v>
      </c>
      <c r="N22" s="280">
        <f t="shared" si="13"/>
        <v>0</v>
      </c>
      <c r="O22" s="940">
        <f t="shared" si="14"/>
        <v>0</v>
      </c>
      <c r="P22" s="939">
        <f t="shared" si="15"/>
        <v>2</v>
      </c>
      <c r="Q22" s="938">
        <f t="shared" si="16"/>
        <v>0.125</v>
      </c>
      <c r="R22" s="825">
        <f t="shared" si="17"/>
        <v>4</v>
      </c>
      <c r="S22" s="281">
        <f t="shared" si="18"/>
        <v>0.25</v>
      </c>
      <c r="T22" s="826">
        <f t="shared" si="19"/>
        <v>8</v>
      </c>
      <c r="U22" s="282">
        <f t="shared" si="20"/>
        <v>0.5</v>
      </c>
      <c r="V22" s="283">
        <f t="array" ref="V22">SUM(1*(AA$5:DS$5=AA22:DS22))-1</f>
        <v>4</v>
      </c>
      <c r="W22" s="284">
        <f t="shared" si="21"/>
        <v>0.25</v>
      </c>
      <c r="X22" s="873">
        <f t="shared" si="22"/>
        <v>8.875</v>
      </c>
      <c r="Y22" s="873">
        <f t="shared" si="23"/>
        <v>14.75</v>
      </c>
      <c r="Z22" s="881">
        <f t="shared" si="24"/>
        <v>0.60169491525423724</v>
      </c>
      <c r="AA22" s="215"/>
      <c r="AB22" s="206"/>
      <c r="AC22" s="206"/>
      <c r="AD22" s="207"/>
      <c r="AE22" s="207"/>
      <c r="AF22" s="207"/>
      <c r="AG22" s="207"/>
      <c r="AH22" s="207"/>
      <c r="AI22" s="207"/>
      <c r="AJ22" s="207"/>
      <c r="AK22" s="207"/>
      <c r="AL22" s="216"/>
      <c r="AM22" s="216"/>
      <c r="AN22" s="216"/>
      <c r="AO22" s="216"/>
      <c r="AP22" s="216"/>
      <c r="AQ22" s="216"/>
      <c r="AR22" s="216"/>
      <c r="AS22" s="208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1"/>
      <c r="BP22" s="211"/>
      <c r="BQ22" s="211"/>
      <c r="BR22" s="211"/>
      <c r="BS22" s="211"/>
      <c r="BT22" s="211"/>
      <c r="BU22" s="211"/>
      <c r="BV22" s="211"/>
      <c r="BW22" s="211"/>
      <c r="BX22" s="211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3">
        <v>8</v>
      </c>
      <c r="CM22" s="213">
        <v>15</v>
      </c>
      <c r="CN22" s="213">
        <v>14</v>
      </c>
      <c r="CO22" s="213">
        <v>9</v>
      </c>
      <c r="CP22" s="213">
        <v>7</v>
      </c>
      <c r="CQ22" s="213"/>
      <c r="CR22" s="213">
        <v>10</v>
      </c>
      <c r="CS22" s="213"/>
      <c r="CT22" s="213"/>
      <c r="CU22" s="213"/>
      <c r="CV22" s="213"/>
      <c r="CW22" s="213">
        <v>17</v>
      </c>
      <c r="CX22" s="207">
        <v>5</v>
      </c>
      <c r="CY22" s="207"/>
      <c r="CZ22" s="207"/>
      <c r="DA22" s="214">
        <v>2</v>
      </c>
      <c r="DB22" s="214">
        <v>13</v>
      </c>
      <c r="DC22" s="228"/>
      <c r="DD22" s="228">
        <v>8</v>
      </c>
      <c r="DE22" s="228"/>
      <c r="DF22" s="228"/>
      <c r="DG22" s="228">
        <v>17</v>
      </c>
      <c r="DH22" s="228"/>
      <c r="DI22" s="228">
        <v>6</v>
      </c>
      <c r="DJ22" s="228"/>
      <c r="DK22" s="829"/>
      <c r="DL22" s="829"/>
      <c r="DM22" s="829">
        <v>5</v>
      </c>
      <c r="DN22" s="829">
        <v>4</v>
      </c>
      <c r="DO22" s="829"/>
      <c r="DP22" s="829"/>
      <c r="DQ22" s="1273"/>
      <c r="DR22" s="1273">
        <v>2</v>
      </c>
      <c r="DS22" s="1336"/>
    </row>
    <row r="23" spans="1:123" s="1166" customFormat="1" ht="11.1" customHeight="1" x14ac:dyDescent="0.2">
      <c r="A23" s="886" t="str">
        <f t="array" ref="A23">IF((G23&gt;=1),MAX(IF(AA23:DS23=1,$AA$2:$DS$2)),"-")</f>
        <v>-</v>
      </c>
      <c r="B23" s="177" t="s">
        <v>96</v>
      </c>
      <c r="C23" s="945">
        <f t="shared" si="5"/>
        <v>2</v>
      </c>
      <c r="D23" s="944">
        <f t="shared" si="6"/>
        <v>2.0833333333333332E-2</v>
      </c>
      <c r="E23" s="893">
        <f t="array" ref="E23">IF((C23&gt;=1),MIN(IF(AA23:DS23&gt;=1,$AA$3:$DS$3)),"-")</f>
        <v>40695</v>
      </c>
      <c r="F23" s="890">
        <f t="array" ref="F23">IF((C23&gt;=1),MAX(IF(AA23:DS23&gt;=1,$AA$3:$DS$3)),"-")</f>
        <v>40962</v>
      </c>
      <c r="G23" s="939">
        <f t="shared" si="7"/>
        <v>0</v>
      </c>
      <c r="H23" s="943">
        <f t="shared" si="8"/>
        <v>0</v>
      </c>
      <c r="I23" s="859" t="str">
        <f t="array" ref="I23">IF((G23&gt;=1),MAX(IF(AA23:DS23=1,$AA$3:$DS$3)),"-")</f>
        <v>-</v>
      </c>
      <c r="J23" s="868" t="str">
        <f t="shared" ca="1" si="9"/>
        <v>-</v>
      </c>
      <c r="K23" s="868" t="str">
        <f t="shared" ca="1" si="10"/>
        <v>-</v>
      </c>
      <c r="L23" s="942">
        <f t="shared" si="11"/>
        <v>0</v>
      </c>
      <c r="M23" s="941">
        <f t="shared" si="12"/>
        <v>0</v>
      </c>
      <c r="N23" s="280">
        <f t="shared" si="13"/>
        <v>0</v>
      </c>
      <c r="O23" s="940">
        <f t="shared" si="14"/>
        <v>0</v>
      </c>
      <c r="P23" s="939">
        <f t="shared" si="15"/>
        <v>0</v>
      </c>
      <c r="Q23" s="938">
        <f t="shared" si="16"/>
        <v>0</v>
      </c>
      <c r="R23" s="825">
        <f t="shared" si="17"/>
        <v>0</v>
      </c>
      <c r="S23" s="281">
        <f t="shared" si="18"/>
        <v>0</v>
      </c>
      <c r="T23" s="826">
        <f t="shared" si="19"/>
        <v>1</v>
      </c>
      <c r="U23" s="282">
        <f t="shared" si="20"/>
        <v>0.5</v>
      </c>
      <c r="V23" s="283">
        <f t="array" ref="V23">SUM(1*(AA$5:DS$5=AA23:DS23))-1</f>
        <v>0</v>
      </c>
      <c r="W23" s="284">
        <f t="shared" si="21"/>
        <v>0</v>
      </c>
      <c r="X23" s="873">
        <f t="shared" si="22"/>
        <v>6</v>
      </c>
      <c r="Y23" s="873">
        <f t="shared" si="23"/>
        <v>9.5</v>
      </c>
      <c r="Z23" s="881">
        <f t="shared" si="24"/>
        <v>0.63157894736842102</v>
      </c>
      <c r="AA23" s="215"/>
      <c r="AB23" s="206"/>
      <c r="AC23" s="206"/>
      <c r="AD23" s="207"/>
      <c r="AE23" s="207"/>
      <c r="AF23" s="207"/>
      <c r="AG23" s="207"/>
      <c r="AH23" s="207"/>
      <c r="AI23" s="207"/>
      <c r="AJ23" s="207"/>
      <c r="AK23" s="207"/>
      <c r="AL23" s="216"/>
      <c r="AM23" s="216"/>
      <c r="AN23" s="216"/>
      <c r="AO23" s="216"/>
      <c r="AP23" s="216"/>
      <c r="AQ23" s="216"/>
      <c r="AR23" s="216"/>
      <c r="AS23" s="208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>
        <v>5</v>
      </c>
      <c r="BN23" s="210"/>
      <c r="BO23" s="211"/>
      <c r="BP23" s="211"/>
      <c r="BQ23" s="211"/>
      <c r="BR23" s="211"/>
      <c r="BS23" s="211"/>
      <c r="BT23" s="211"/>
      <c r="BU23" s="211">
        <v>7</v>
      </c>
      <c r="BV23" s="211"/>
      <c r="BW23" s="211"/>
      <c r="BX23" s="211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07"/>
      <c r="CY23" s="207"/>
      <c r="CZ23" s="207"/>
      <c r="DA23" s="214"/>
      <c r="DB23" s="214"/>
      <c r="DC23" s="228"/>
      <c r="DD23" s="228"/>
      <c r="DE23" s="228"/>
      <c r="DF23" s="228"/>
      <c r="DG23" s="228"/>
      <c r="DH23" s="228"/>
      <c r="DI23" s="228"/>
      <c r="DJ23" s="228"/>
      <c r="DK23" s="829"/>
      <c r="DL23" s="829"/>
      <c r="DM23" s="829"/>
      <c r="DN23" s="829"/>
      <c r="DO23" s="829"/>
      <c r="DP23" s="829"/>
      <c r="DQ23" s="1273"/>
      <c r="DR23" s="1273"/>
      <c r="DS23" s="1336"/>
    </row>
    <row r="24" spans="1:123" s="1166" customFormat="1" ht="11.1" customHeight="1" x14ac:dyDescent="0.2">
      <c r="A24" s="886" t="str">
        <f t="array" ref="A24">IF((G24&gt;=1),MAX(IF(AA24:DS24=1,$AA$2:$DS$2)),"-")</f>
        <v>-</v>
      </c>
      <c r="B24" s="177" t="s">
        <v>314</v>
      </c>
      <c r="C24" s="945">
        <f t="shared" si="5"/>
        <v>1</v>
      </c>
      <c r="D24" s="944">
        <f t="shared" si="6"/>
        <v>1.0416666666666666E-2</v>
      </c>
      <c r="E24" s="893">
        <f t="array" ref="E24">IF((C24&gt;=1),MIN(IF(AA24:DS24&gt;=1,$AA$3:$DS$3)),"-")</f>
        <v>42062</v>
      </c>
      <c r="F24" s="890">
        <f t="array" ref="F24">IF((C24&gt;=1),MAX(IF(AA24:DS24&gt;=1,$AA$3:$DS$3)),"-")</f>
        <v>42062</v>
      </c>
      <c r="G24" s="939">
        <f t="shared" si="7"/>
        <v>0</v>
      </c>
      <c r="H24" s="943">
        <f t="shared" si="8"/>
        <v>0</v>
      </c>
      <c r="I24" s="859" t="str">
        <f t="array" ref="I24">IF((G24&gt;=1),MAX(IF(AA24:DS24=1,$AA$3:$DS$3)),"-")</f>
        <v>-</v>
      </c>
      <c r="J24" s="868" t="str">
        <f t="shared" ca="1" si="9"/>
        <v>-</v>
      </c>
      <c r="K24" s="868" t="str">
        <f t="shared" ca="1" si="10"/>
        <v>-</v>
      </c>
      <c r="L24" s="942">
        <f t="shared" si="11"/>
        <v>0</v>
      </c>
      <c r="M24" s="941">
        <f t="shared" si="12"/>
        <v>0</v>
      </c>
      <c r="N24" s="280">
        <f t="shared" si="13"/>
        <v>0</v>
      </c>
      <c r="O24" s="940">
        <f t="shared" si="14"/>
        <v>0</v>
      </c>
      <c r="P24" s="939">
        <f t="shared" si="15"/>
        <v>0</v>
      </c>
      <c r="Q24" s="938">
        <f t="shared" si="16"/>
        <v>0</v>
      </c>
      <c r="R24" s="825">
        <f t="shared" si="17"/>
        <v>0</v>
      </c>
      <c r="S24" s="281">
        <f t="shared" si="18"/>
        <v>0</v>
      </c>
      <c r="T24" s="826">
        <f t="shared" si="19"/>
        <v>0</v>
      </c>
      <c r="U24" s="282">
        <f t="shared" si="20"/>
        <v>0</v>
      </c>
      <c r="V24" s="283">
        <f t="array" ref="V24">SUM(1*(AA$5:DS$5=AA24:DS24))-1</f>
        <v>0</v>
      </c>
      <c r="W24" s="284">
        <f t="shared" si="21"/>
        <v>0</v>
      </c>
      <c r="X24" s="873">
        <f t="shared" si="22"/>
        <v>10</v>
      </c>
      <c r="Y24" s="873">
        <f t="shared" si="23"/>
        <v>16</v>
      </c>
      <c r="Z24" s="881">
        <f t="shared" si="24"/>
        <v>0.625</v>
      </c>
      <c r="AA24" s="215"/>
      <c r="AB24" s="206"/>
      <c r="AC24" s="206"/>
      <c r="AD24" s="207"/>
      <c r="AE24" s="207"/>
      <c r="AF24" s="207"/>
      <c r="AG24" s="207"/>
      <c r="AH24" s="207"/>
      <c r="AI24" s="207"/>
      <c r="AJ24" s="207"/>
      <c r="AK24" s="207"/>
      <c r="AL24" s="216"/>
      <c r="AM24" s="216"/>
      <c r="AN24" s="216"/>
      <c r="AO24" s="216"/>
      <c r="AP24" s="216"/>
      <c r="AQ24" s="216"/>
      <c r="AR24" s="216"/>
      <c r="AS24" s="208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1"/>
      <c r="BP24" s="211"/>
      <c r="BQ24" s="211"/>
      <c r="BR24" s="211"/>
      <c r="BS24" s="211"/>
      <c r="BT24" s="211"/>
      <c r="BU24" s="211"/>
      <c r="BV24" s="211"/>
      <c r="BW24" s="211"/>
      <c r="BX24" s="211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07"/>
      <c r="CY24" s="207"/>
      <c r="CZ24" s="207"/>
      <c r="DA24" s="214"/>
      <c r="DB24" s="214"/>
      <c r="DC24" s="228"/>
      <c r="DD24" s="228"/>
      <c r="DE24" s="228">
        <v>10</v>
      </c>
      <c r="DF24" s="228"/>
      <c r="DG24" s="228"/>
      <c r="DH24" s="228"/>
      <c r="DI24" s="228"/>
      <c r="DJ24" s="228"/>
      <c r="DK24" s="829"/>
      <c r="DL24" s="829"/>
      <c r="DM24" s="829"/>
      <c r="DN24" s="829"/>
      <c r="DO24" s="829"/>
      <c r="DP24" s="829"/>
      <c r="DQ24" s="1273"/>
      <c r="DR24" s="1273"/>
      <c r="DS24" s="1336"/>
    </row>
    <row r="25" spans="1:123" s="1166" customFormat="1" ht="11.1" customHeight="1" x14ac:dyDescent="0.2">
      <c r="A25" s="886">
        <f t="array" ref="A25">IF((G25&gt;=1),MAX(IF(AA25:DS25=1,$AA$2:$DS$2)),"-")</f>
        <v>81</v>
      </c>
      <c r="B25" s="178" t="s">
        <v>148</v>
      </c>
      <c r="C25" s="945">
        <f t="shared" si="5"/>
        <v>61</v>
      </c>
      <c r="D25" s="944">
        <f t="shared" si="6"/>
        <v>0.63541666666666663</v>
      </c>
      <c r="E25" s="893">
        <f t="array" ref="E25">IF((C25&gt;=1),MIN(IF(AA25:DS25&gt;=1,$AA$3:$DS$3)),"-")</f>
        <v>39445</v>
      </c>
      <c r="F25" s="890">
        <f t="array" ref="F25">IF((C25&gt;=1),MAX(IF(AA25:DS25&gt;=1,$AA$3:$DS$3)),"-")</f>
        <v>42391</v>
      </c>
      <c r="G25" s="939">
        <f t="shared" si="7"/>
        <v>5</v>
      </c>
      <c r="H25" s="943">
        <f t="shared" si="8"/>
        <v>8.1967213114754092E-2</v>
      </c>
      <c r="I25" s="859">
        <f t="array" ref="I25">IF((G25&gt;=1),MAX(IF(AA25:DS25=1,$AA$3:$DS$3)),"-")</f>
        <v>41996</v>
      </c>
      <c r="J25" s="868">
        <f t="shared" ca="1" si="9"/>
        <v>13</v>
      </c>
      <c r="K25" s="868">
        <f t="shared" ca="1" si="10"/>
        <v>15</v>
      </c>
      <c r="L25" s="942">
        <f t="shared" si="11"/>
        <v>2</v>
      </c>
      <c r="M25" s="941">
        <f t="shared" si="12"/>
        <v>3.2786885245901641E-2</v>
      </c>
      <c r="N25" s="280">
        <f t="shared" si="13"/>
        <v>7</v>
      </c>
      <c r="O25" s="940">
        <f t="shared" si="14"/>
        <v>0.11475409836065574</v>
      </c>
      <c r="P25" s="939">
        <f t="shared" si="15"/>
        <v>14</v>
      </c>
      <c r="Q25" s="938">
        <f t="shared" si="16"/>
        <v>0.22950819672131148</v>
      </c>
      <c r="R25" s="825">
        <f t="shared" si="17"/>
        <v>19</v>
      </c>
      <c r="S25" s="281">
        <f t="shared" si="18"/>
        <v>0.31147540983606559</v>
      </c>
      <c r="T25" s="826">
        <f t="shared" si="19"/>
        <v>34</v>
      </c>
      <c r="U25" s="282">
        <f t="shared" si="20"/>
        <v>0.55737704918032782</v>
      </c>
      <c r="V25" s="283">
        <f t="array" ref="V25">SUM(1*(AA$5:DS$5=AA25:DS25))-1</f>
        <v>0</v>
      </c>
      <c r="W25" s="284">
        <f t="shared" si="21"/>
        <v>0</v>
      </c>
      <c r="X25" s="873">
        <f t="shared" si="22"/>
        <v>6.278688524590164</v>
      </c>
      <c r="Y25" s="873">
        <f t="shared" si="23"/>
        <v>12.836065573770492</v>
      </c>
      <c r="Z25" s="881">
        <f t="shared" si="24"/>
        <v>0.48914431673052361</v>
      </c>
      <c r="AA25" s="215"/>
      <c r="AB25" s="206"/>
      <c r="AC25" s="206"/>
      <c r="AD25" s="207"/>
      <c r="AE25" s="207"/>
      <c r="AF25" s="207"/>
      <c r="AG25" s="207">
        <v>4</v>
      </c>
      <c r="AH25" s="207"/>
      <c r="AI25" s="207">
        <v>10</v>
      </c>
      <c r="AJ25" s="207"/>
      <c r="AK25" s="207"/>
      <c r="AL25" s="208"/>
      <c r="AM25" s="208"/>
      <c r="AN25" s="208">
        <v>1</v>
      </c>
      <c r="AO25" s="208"/>
      <c r="AP25" s="208">
        <v>7</v>
      </c>
      <c r="AQ25" s="208">
        <v>7</v>
      </c>
      <c r="AR25" s="208">
        <v>6</v>
      </c>
      <c r="AS25" s="208">
        <v>6</v>
      </c>
      <c r="AT25" s="209">
        <v>5</v>
      </c>
      <c r="AU25" s="209">
        <v>5</v>
      </c>
      <c r="AV25" s="209">
        <v>4</v>
      </c>
      <c r="AW25" s="209">
        <v>6</v>
      </c>
      <c r="AX25" s="209"/>
      <c r="AY25" s="209"/>
      <c r="AZ25" s="209"/>
      <c r="BA25" s="209"/>
      <c r="BB25" s="209"/>
      <c r="BC25" s="209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1"/>
      <c r="BP25" s="211"/>
      <c r="BQ25" s="211"/>
      <c r="BR25" s="211"/>
      <c r="BS25" s="211">
        <v>11</v>
      </c>
      <c r="BT25" s="211">
        <v>4</v>
      </c>
      <c r="BU25" s="211">
        <v>3</v>
      </c>
      <c r="BV25" s="211">
        <v>6</v>
      </c>
      <c r="BW25" s="211">
        <v>4</v>
      </c>
      <c r="BX25" s="211">
        <v>2</v>
      </c>
      <c r="BY25" s="212">
        <v>3</v>
      </c>
      <c r="BZ25" s="212">
        <v>3</v>
      </c>
      <c r="CA25" s="212">
        <v>1</v>
      </c>
      <c r="CB25" s="212">
        <v>3</v>
      </c>
      <c r="CC25" s="212">
        <v>11</v>
      </c>
      <c r="CD25" s="212">
        <v>9</v>
      </c>
      <c r="CE25" s="212">
        <v>4</v>
      </c>
      <c r="CF25" s="212">
        <v>3</v>
      </c>
      <c r="CG25" s="212">
        <v>4</v>
      </c>
      <c r="CH25" s="212">
        <v>8</v>
      </c>
      <c r="CI25" s="212">
        <v>8</v>
      </c>
      <c r="CJ25" s="212">
        <v>4</v>
      </c>
      <c r="CK25" s="212">
        <v>13</v>
      </c>
      <c r="CL25" s="213">
        <v>4</v>
      </c>
      <c r="CM25" s="213">
        <v>9</v>
      </c>
      <c r="CN25" s="213">
        <v>2</v>
      </c>
      <c r="CO25" s="213">
        <v>11</v>
      </c>
      <c r="CP25" s="213">
        <v>14</v>
      </c>
      <c r="CQ25" s="213">
        <v>10</v>
      </c>
      <c r="CR25" s="213">
        <v>12</v>
      </c>
      <c r="CS25" s="213">
        <v>1</v>
      </c>
      <c r="CT25" s="213">
        <v>1</v>
      </c>
      <c r="CU25" s="213">
        <v>4</v>
      </c>
      <c r="CV25" s="213">
        <v>3</v>
      </c>
      <c r="CW25" s="213">
        <v>5</v>
      </c>
      <c r="CX25" s="207">
        <v>10</v>
      </c>
      <c r="CY25" s="207">
        <v>5</v>
      </c>
      <c r="CZ25" s="207">
        <v>10</v>
      </c>
      <c r="DA25" s="214">
        <v>12</v>
      </c>
      <c r="DB25" s="214">
        <v>8</v>
      </c>
      <c r="DC25" s="228">
        <v>1</v>
      </c>
      <c r="DD25" s="228"/>
      <c r="DE25" s="228">
        <v>11</v>
      </c>
      <c r="DF25" s="228">
        <v>7</v>
      </c>
      <c r="DG25" s="228">
        <v>3</v>
      </c>
      <c r="DH25" s="228">
        <v>5</v>
      </c>
      <c r="DI25" s="228">
        <v>10</v>
      </c>
      <c r="DJ25" s="228">
        <v>4</v>
      </c>
      <c r="DK25" s="829">
        <v>4</v>
      </c>
      <c r="DL25" s="829">
        <v>4</v>
      </c>
      <c r="DM25" s="829">
        <v>10</v>
      </c>
      <c r="DN25" s="829">
        <v>12</v>
      </c>
      <c r="DO25" s="829">
        <v>8</v>
      </c>
      <c r="DP25" s="829">
        <v>5</v>
      </c>
      <c r="DQ25" s="1273"/>
      <c r="DR25" s="1273">
        <v>13</v>
      </c>
      <c r="DS25" s="1336"/>
    </row>
    <row r="26" spans="1:123" s="1166" customFormat="1" ht="11.1" customHeight="1" x14ac:dyDescent="0.2">
      <c r="A26" s="886" t="str">
        <f t="array" ref="A26">IF((G26&gt;=1),MAX(IF(AA26:DS26=1,$AA$2:$DS$2)),"-")</f>
        <v>-</v>
      </c>
      <c r="B26" s="177" t="s">
        <v>224</v>
      </c>
      <c r="C26" s="945">
        <f t="shared" si="5"/>
        <v>1</v>
      </c>
      <c r="D26" s="944">
        <f t="shared" si="6"/>
        <v>1.0416666666666666E-2</v>
      </c>
      <c r="E26" s="893">
        <f t="array" ref="E26">IF((C26&gt;=1),MIN(IF(AA26:DS26&gt;=1,$AA$3:$DS$3)),"-")</f>
        <v>39480</v>
      </c>
      <c r="F26" s="890">
        <f t="array" ref="F26">IF((C26&gt;=1),MAX(IF(AA26:DS26&gt;=1,$AA$3:$DS$3)),"-")</f>
        <v>39480</v>
      </c>
      <c r="G26" s="939">
        <f t="shared" si="7"/>
        <v>0</v>
      </c>
      <c r="H26" s="943">
        <f t="shared" si="8"/>
        <v>0</v>
      </c>
      <c r="I26" s="859" t="str">
        <f t="array" ref="I26">IF((G26&gt;=1),MAX(IF(AA26:DS26=1,$AA$3:$DS$3)),"-")</f>
        <v>-</v>
      </c>
      <c r="J26" s="868" t="str">
        <f t="shared" ca="1" si="9"/>
        <v>-</v>
      </c>
      <c r="K26" s="868" t="str">
        <f t="shared" ca="1" si="10"/>
        <v>-</v>
      </c>
      <c r="L26" s="942">
        <f t="shared" si="11"/>
        <v>0</v>
      </c>
      <c r="M26" s="941">
        <f t="shared" si="12"/>
        <v>0</v>
      </c>
      <c r="N26" s="280">
        <f t="shared" si="13"/>
        <v>0</v>
      </c>
      <c r="O26" s="940">
        <f t="shared" si="14"/>
        <v>0</v>
      </c>
      <c r="P26" s="939">
        <f t="shared" si="15"/>
        <v>0</v>
      </c>
      <c r="Q26" s="938">
        <f t="shared" si="16"/>
        <v>0</v>
      </c>
      <c r="R26" s="825">
        <f t="shared" si="17"/>
        <v>0</v>
      </c>
      <c r="S26" s="281">
        <f t="shared" si="18"/>
        <v>0</v>
      </c>
      <c r="T26" s="826">
        <f t="shared" si="19"/>
        <v>0</v>
      </c>
      <c r="U26" s="282">
        <f t="shared" si="20"/>
        <v>0</v>
      </c>
      <c r="V26" s="283">
        <f t="array" ref="V26">SUM(1*(AA$5:DS$5=AA26:DS26))-1</f>
        <v>1</v>
      </c>
      <c r="W26" s="284">
        <f t="shared" si="21"/>
        <v>1</v>
      </c>
      <c r="X26" s="873">
        <f t="shared" si="22"/>
        <v>13</v>
      </c>
      <c r="Y26" s="873">
        <f t="shared" si="23"/>
        <v>13</v>
      </c>
      <c r="Z26" s="881">
        <f t="shared" si="24"/>
        <v>1</v>
      </c>
      <c r="AA26" s="215"/>
      <c r="AB26" s="206"/>
      <c r="AC26" s="206"/>
      <c r="AD26" s="207"/>
      <c r="AE26" s="207"/>
      <c r="AF26" s="207"/>
      <c r="AG26" s="207"/>
      <c r="AH26" s="207">
        <v>13</v>
      </c>
      <c r="AI26" s="207"/>
      <c r="AJ26" s="207"/>
      <c r="AK26" s="207"/>
      <c r="AL26" s="208"/>
      <c r="AM26" s="208"/>
      <c r="AN26" s="208"/>
      <c r="AO26" s="208"/>
      <c r="AP26" s="208"/>
      <c r="AQ26" s="208"/>
      <c r="AR26" s="208"/>
      <c r="AS26" s="208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1"/>
      <c r="BP26" s="211"/>
      <c r="BQ26" s="211"/>
      <c r="BR26" s="211"/>
      <c r="BS26" s="211"/>
      <c r="BT26" s="211"/>
      <c r="BU26" s="211"/>
      <c r="BV26" s="211"/>
      <c r="BW26" s="211"/>
      <c r="BX26" s="211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07"/>
      <c r="CY26" s="207"/>
      <c r="CZ26" s="207"/>
      <c r="DA26" s="214"/>
      <c r="DB26" s="214"/>
      <c r="DC26" s="228"/>
      <c r="DD26" s="228"/>
      <c r="DE26" s="228"/>
      <c r="DF26" s="228"/>
      <c r="DG26" s="228"/>
      <c r="DH26" s="228"/>
      <c r="DI26" s="228"/>
      <c r="DJ26" s="228"/>
      <c r="DK26" s="829"/>
      <c r="DL26" s="829"/>
      <c r="DM26" s="829"/>
      <c r="DN26" s="829"/>
      <c r="DO26" s="829"/>
      <c r="DP26" s="829"/>
      <c r="DQ26" s="1273"/>
      <c r="DR26" s="1273"/>
      <c r="DS26" s="1336"/>
    </row>
    <row r="27" spans="1:123" s="1166" customFormat="1" ht="11.1" customHeight="1" x14ac:dyDescent="0.2">
      <c r="A27" s="886">
        <f t="array" ref="A27">IF((G27&gt;=1),MAX(IF(AA27:DS27=1,$AA$2:$DS$2)),"-")</f>
        <v>93</v>
      </c>
      <c r="B27" s="176" t="s">
        <v>149</v>
      </c>
      <c r="C27" s="945">
        <f t="shared" si="5"/>
        <v>96</v>
      </c>
      <c r="D27" s="944">
        <f t="shared" si="6"/>
        <v>1</v>
      </c>
      <c r="E27" s="893">
        <f t="array" ref="E27">IF((C27&gt;=1),MIN(IF(AA27:DS27&gt;=1,$AA$3:$DS$3)),"-")</f>
        <v>39227</v>
      </c>
      <c r="F27" s="890">
        <f t="array" ref="F27">IF((C27&gt;=1),MAX(IF(AA27:DS27&gt;=1,$AA$3:$DS$3)),"-")</f>
        <v>42391</v>
      </c>
      <c r="G27" s="939">
        <f t="shared" si="7"/>
        <v>7</v>
      </c>
      <c r="H27" s="943">
        <f t="shared" si="8"/>
        <v>7.2916666666666671E-2</v>
      </c>
      <c r="I27" s="859">
        <f t="array" ref="I27">IF((G27&gt;=1),MAX(IF(AA27:DS27=1,$AA$3:$DS$3)),"-")</f>
        <v>42328</v>
      </c>
      <c r="J27" s="868">
        <f t="shared" ca="1" si="9"/>
        <v>3</v>
      </c>
      <c r="K27" s="868">
        <f t="shared" ca="1" si="10"/>
        <v>3</v>
      </c>
      <c r="L27" s="942">
        <f t="shared" si="11"/>
        <v>13</v>
      </c>
      <c r="M27" s="941">
        <f t="shared" si="12"/>
        <v>0.13541666666666666</v>
      </c>
      <c r="N27" s="280">
        <f t="shared" si="13"/>
        <v>8</v>
      </c>
      <c r="O27" s="940">
        <f t="shared" si="14"/>
        <v>8.3333333333333329E-2</v>
      </c>
      <c r="P27" s="939">
        <f t="shared" si="15"/>
        <v>28</v>
      </c>
      <c r="Q27" s="938">
        <f t="shared" si="16"/>
        <v>0.29166666666666669</v>
      </c>
      <c r="R27" s="825">
        <f t="shared" si="17"/>
        <v>35</v>
      </c>
      <c r="S27" s="281">
        <f t="shared" si="18"/>
        <v>0.36458333333333331</v>
      </c>
      <c r="T27" s="826">
        <f t="shared" si="19"/>
        <v>53</v>
      </c>
      <c r="U27" s="282">
        <f t="shared" si="20"/>
        <v>0.55208333333333337</v>
      </c>
      <c r="V27" s="283">
        <f t="array" ref="V27">SUM(1*(AA$5:DS$5=AA27:DS27))-1</f>
        <v>3</v>
      </c>
      <c r="W27" s="284">
        <f t="shared" si="21"/>
        <v>3.125E-2</v>
      </c>
      <c r="X27" s="873">
        <f t="shared" si="22"/>
        <v>5.927083333333333</v>
      </c>
      <c r="Y27" s="873">
        <f t="shared" si="23"/>
        <v>12.260416666666666</v>
      </c>
      <c r="Z27" s="881">
        <f t="shared" si="24"/>
        <v>0.48343245539507224</v>
      </c>
      <c r="AA27" s="217">
        <v>8</v>
      </c>
      <c r="AB27" s="213">
        <v>4</v>
      </c>
      <c r="AC27" s="213">
        <v>9</v>
      </c>
      <c r="AD27" s="207">
        <v>3</v>
      </c>
      <c r="AE27" s="207">
        <v>7</v>
      </c>
      <c r="AF27" s="207">
        <v>3</v>
      </c>
      <c r="AG27" s="207">
        <v>3</v>
      </c>
      <c r="AH27" s="207">
        <v>2</v>
      </c>
      <c r="AI27" s="207">
        <v>6</v>
      </c>
      <c r="AJ27" s="207">
        <v>7</v>
      </c>
      <c r="AK27" s="207">
        <v>6</v>
      </c>
      <c r="AL27" s="208">
        <v>5</v>
      </c>
      <c r="AM27" s="208">
        <v>2</v>
      </c>
      <c r="AN27" s="208">
        <v>3</v>
      </c>
      <c r="AO27" s="208">
        <v>8</v>
      </c>
      <c r="AP27" s="208">
        <v>2</v>
      </c>
      <c r="AQ27" s="208">
        <v>3</v>
      </c>
      <c r="AR27" s="208">
        <v>5</v>
      </c>
      <c r="AS27" s="208">
        <v>3</v>
      </c>
      <c r="AT27" s="209">
        <v>4</v>
      </c>
      <c r="AU27" s="209">
        <v>2</v>
      </c>
      <c r="AV27" s="209">
        <v>5</v>
      </c>
      <c r="AW27" s="209">
        <v>9</v>
      </c>
      <c r="AX27" s="209">
        <v>8</v>
      </c>
      <c r="AY27" s="209">
        <v>5</v>
      </c>
      <c r="AZ27" s="209">
        <v>7</v>
      </c>
      <c r="BA27" s="209">
        <v>7</v>
      </c>
      <c r="BB27" s="209">
        <v>9</v>
      </c>
      <c r="BC27" s="209">
        <v>1</v>
      </c>
      <c r="BD27" s="210">
        <v>4</v>
      </c>
      <c r="BE27" s="210">
        <v>5</v>
      </c>
      <c r="BF27" s="210">
        <v>9</v>
      </c>
      <c r="BG27" s="210">
        <v>1</v>
      </c>
      <c r="BH27" s="210">
        <v>6</v>
      </c>
      <c r="BI27" s="210">
        <v>5</v>
      </c>
      <c r="BJ27" s="210">
        <v>6</v>
      </c>
      <c r="BK27" s="210">
        <v>2</v>
      </c>
      <c r="BL27" s="210">
        <v>4</v>
      </c>
      <c r="BM27" s="210">
        <v>4</v>
      </c>
      <c r="BN27" s="210">
        <v>6</v>
      </c>
      <c r="BO27" s="211">
        <v>5</v>
      </c>
      <c r="BP27" s="211">
        <v>1</v>
      </c>
      <c r="BQ27" s="211">
        <v>2</v>
      </c>
      <c r="BR27" s="211">
        <v>2</v>
      </c>
      <c r="BS27" s="211">
        <v>4</v>
      </c>
      <c r="BT27" s="211">
        <v>6</v>
      </c>
      <c r="BU27" s="211">
        <v>6</v>
      </c>
      <c r="BV27" s="211">
        <v>5</v>
      </c>
      <c r="BW27" s="211">
        <v>5</v>
      </c>
      <c r="BX27" s="211">
        <v>6</v>
      </c>
      <c r="BY27" s="212">
        <v>1</v>
      </c>
      <c r="BZ27" s="212">
        <v>1</v>
      </c>
      <c r="CA27" s="212">
        <v>9</v>
      </c>
      <c r="CB27" s="212">
        <v>2</v>
      </c>
      <c r="CC27" s="212">
        <v>4</v>
      </c>
      <c r="CD27" s="212">
        <v>6</v>
      </c>
      <c r="CE27" s="212">
        <v>2</v>
      </c>
      <c r="CF27" s="212">
        <v>6</v>
      </c>
      <c r="CG27" s="212">
        <v>6</v>
      </c>
      <c r="CH27" s="212">
        <v>9</v>
      </c>
      <c r="CI27" s="212">
        <v>7</v>
      </c>
      <c r="CJ27" s="212">
        <v>12</v>
      </c>
      <c r="CK27" s="212">
        <v>2</v>
      </c>
      <c r="CL27" s="213">
        <v>7</v>
      </c>
      <c r="CM27" s="213">
        <v>14</v>
      </c>
      <c r="CN27" s="213">
        <v>12</v>
      </c>
      <c r="CO27" s="213">
        <v>12</v>
      </c>
      <c r="CP27" s="213">
        <v>5</v>
      </c>
      <c r="CQ27" s="213">
        <v>5</v>
      </c>
      <c r="CR27" s="213">
        <v>4</v>
      </c>
      <c r="CS27" s="213">
        <v>6</v>
      </c>
      <c r="CT27" s="213">
        <v>12</v>
      </c>
      <c r="CU27" s="213">
        <v>10</v>
      </c>
      <c r="CV27" s="213">
        <v>2</v>
      </c>
      <c r="CW27" s="213">
        <v>3</v>
      </c>
      <c r="CX27" s="207">
        <v>8</v>
      </c>
      <c r="CY27" s="207">
        <v>9</v>
      </c>
      <c r="CZ27" s="207">
        <v>3</v>
      </c>
      <c r="DA27" s="214">
        <v>13</v>
      </c>
      <c r="DB27" s="214">
        <v>5</v>
      </c>
      <c r="DC27" s="228">
        <v>9</v>
      </c>
      <c r="DD27" s="228">
        <v>2</v>
      </c>
      <c r="DE27" s="228">
        <v>13</v>
      </c>
      <c r="DF27" s="228">
        <v>4</v>
      </c>
      <c r="DG27" s="228">
        <v>18</v>
      </c>
      <c r="DH27" s="228">
        <v>8</v>
      </c>
      <c r="DI27" s="228">
        <v>1</v>
      </c>
      <c r="DJ27" s="228">
        <v>14</v>
      </c>
      <c r="DK27" s="829">
        <v>11</v>
      </c>
      <c r="DL27" s="829">
        <v>10</v>
      </c>
      <c r="DM27" s="829">
        <v>2</v>
      </c>
      <c r="DN27" s="829">
        <v>10</v>
      </c>
      <c r="DO27" s="829">
        <v>1</v>
      </c>
      <c r="DP27" s="829">
        <v>6</v>
      </c>
      <c r="DQ27" s="1273">
        <v>13</v>
      </c>
      <c r="DR27" s="1273">
        <v>10</v>
      </c>
      <c r="DS27" s="1336"/>
    </row>
    <row r="28" spans="1:123" s="1166" customFormat="1" ht="11.1" customHeight="1" x14ac:dyDescent="0.2">
      <c r="A28" s="886" t="str">
        <f t="array" ref="A28">IF((G28&gt;=1),MAX(IF(AA28:DS28=1,$AA$2:$DS$2)),"-")</f>
        <v>-</v>
      </c>
      <c r="B28" s="177" t="s">
        <v>61</v>
      </c>
      <c r="C28" s="945">
        <f t="shared" si="5"/>
        <v>2</v>
      </c>
      <c r="D28" s="944">
        <f t="shared" si="6"/>
        <v>2.0833333333333332E-2</v>
      </c>
      <c r="E28" s="893">
        <f t="array" ref="E28">IF((C28&gt;=1),MIN(IF(AA28:DS28&gt;=1,$AA$3:$DS$3)),"-")</f>
        <v>39227</v>
      </c>
      <c r="F28" s="890">
        <f t="array" ref="F28">IF((C28&gt;=1),MAX(IF(AA28:DS28&gt;=1,$AA$3:$DS$3)),"-")</f>
        <v>39263</v>
      </c>
      <c r="G28" s="939">
        <f t="shared" si="7"/>
        <v>0</v>
      </c>
      <c r="H28" s="943">
        <f t="shared" si="8"/>
        <v>0</v>
      </c>
      <c r="I28" s="859" t="str">
        <f t="array" ref="I28">IF((G28&gt;=1),MAX(IF(AA28:DS28=1,$AA$3:$DS$3)),"-")</f>
        <v>-</v>
      </c>
      <c r="J28" s="868" t="str">
        <f t="shared" ca="1" si="9"/>
        <v>-</v>
      </c>
      <c r="K28" s="868" t="str">
        <f t="shared" ca="1" si="10"/>
        <v>-</v>
      </c>
      <c r="L28" s="942">
        <f t="shared" si="11"/>
        <v>0</v>
      </c>
      <c r="M28" s="941">
        <f t="shared" si="12"/>
        <v>0</v>
      </c>
      <c r="N28" s="280">
        <f t="shared" si="13"/>
        <v>0</v>
      </c>
      <c r="O28" s="940">
        <f t="shared" si="14"/>
        <v>0</v>
      </c>
      <c r="P28" s="939">
        <f t="shared" si="15"/>
        <v>0</v>
      </c>
      <c r="Q28" s="938">
        <f t="shared" si="16"/>
        <v>0</v>
      </c>
      <c r="R28" s="825">
        <f t="shared" si="17"/>
        <v>0</v>
      </c>
      <c r="S28" s="281">
        <f t="shared" si="18"/>
        <v>0</v>
      </c>
      <c r="T28" s="826">
        <f t="shared" si="19"/>
        <v>0</v>
      </c>
      <c r="U28" s="282">
        <f t="shared" si="20"/>
        <v>0</v>
      </c>
      <c r="V28" s="283">
        <f t="array" ref="V28">SUM(1*(AA$5:DS$5=AA28:DS28))-1</f>
        <v>0</v>
      </c>
      <c r="W28" s="284">
        <f t="shared" si="21"/>
        <v>0</v>
      </c>
      <c r="X28" s="873">
        <f t="shared" si="22"/>
        <v>9</v>
      </c>
      <c r="Y28" s="873">
        <f t="shared" si="23"/>
        <v>13</v>
      </c>
      <c r="Z28" s="881">
        <f t="shared" si="24"/>
        <v>0.69230769230769229</v>
      </c>
      <c r="AA28" s="217">
        <v>10</v>
      </c>
      <c r="AB28" s="213">
        <v>8</v>
      </c>
      <c r="AC28" s="213"/>
      <c r="AD28" s="207"/>
      <c r="AE28" s="207"/>
      <c r="AF28" s="207"/>
      <c r="AG28" s="207"/>
      <c r="AH28" s="207"/>
      <c r="AI28" s="207"/>
      <c r="AJ28" s="207"/>
      <c r="AK28" s="207"/>
      <c r="AL28" s="216"/>
      <c r="AM28" s="216"/>
      <c r="AN28" s="216"/>
      <c r="AO28" s="216"/>
      <c r="AP28" s="216"/>
      <c r="AQ28" s="216"/>
      <c r="AR28" s="216"/>
      <c r="AS28" s="208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07"/>
      <c r="CY28" s="207"/>
      <c r="CZ28" s="207"/>
      <c r="DA28" s="214"/>
      <c r="DB28" s="214"/>
      <c r="DC28" s="228"/>
      <c r="DD28" s="228"/>
      <c r="DE28" s="228"/>
      <c r="DF28" s="228"/>
      <c r="DG28" s="228"/>
      <c r="DH28" s="228"/>
      <c r="DI28" s="228"/>
      <c r="DJ28" s="228"/>
      <c r="DK28" s="829"/>
      <c r="DL28" s="829"/>
      <c r="DM28" s="829"/>
      <c r="DN28" s="829"/>
      <c r="DO28" s="829"/>
      <c r="DP28" s="829"/>
      <c r="DQ28" s="1273"/>
      <c r="DR28" s="1273"/>
      <c r="DS28" s="1336"/>
    </row>
    <row r="29" spans="1:123" s="1166" customFormat="1" ht="11.1" customHeight="1" x14ac:dyDescent="0.2">
      <c r="A29" s="886">
        <f t="array" ref="A29">IF((G29&gt;=1),MAX(IF(AA29:DS29=1,$AA$2:$DS$2)),"-")</f>
        <v>50</v>
      </c>
      <c r="B29" s="178" t="s">
        <v>152</v>
      </c>
      <c r="C29" s="945">
        <f t="shared" si="5"/>
        <v>21</v>
      </c>
      <c r="D29" s="944">
        <f t="shared" si="6"/>
        <v>0.21875</v>
      </c>
      <c r="E29" s="893">
        <f t="array" ref="E29">IF((C29&gt;=1),MIN(IF(AA29:DS29&gt;=1,$AA$3:$DS$3)),"-")</f>
        <v>39227</v>
      </c>
      <c r="F29" s="890">
        <f t="array" ref="F29">IF((C29&gt;=1),MAX(IF(AA29:DS29&gt;=1,$AA$3:$DS$3)),"-")</f>
        <v>41670</v>
      </c>
      <c r="G29" s="939">
        <f t="shared" si="7"/>
        <v>4</v>
      </c>
      <c r="H29" s="943">
        <f t="shared" si="8"/>
        <v>0.19047619047619047</v>
      </c>
      <c r="I29" s="859">
        <f t="array" ref="I29">IF((G29&gt;=1),MAX(IF(AA29:DS29=1,$AA$3:$DS$3)),"-")</f>
        <v>41040</v>
      </c>
      <c r="J29" s="868">
        <f t="shared" ca="1" si="9"/>
        <v>3</v>
      </c>
      <c r="K29" s="868">
        <f t="shared" ca="1" si="10"/>
        <v>46</v>
      </c>
      <c r="L29" s="942">
        <f t="shared" si="11"/>
        <v>1</v>
      </c>
      <c r="M29" s="941">
        <f t="shared" si="12"/>
        <v>4.7619047619047616E-2</v>
      </c>
      <c r="N29" s="280">
        <f t="shared" si="13"/>
        <v>1</v>
      </c>
      <c r="O29" s="940">
        <f t="shared" si="14"/>
        <v>4.7619047619047616E-2</v>
      </c>
      <c r="P29" s="939">
        <f t="shared" si="15"/>
        <v>6</v>
      </c>
      <c r="Q29" s="938">
        <f t="shared" si="16"/>
        <v>0.2857142857142857</v>
      </c>
      <c r="R29" s="825">
        <f t="shared" si="17"/>
        <v>8</v>
      </c>
      <c r="S29" s="281">
        <f t="shared" si="18"/>
        <v>0.38095238095238093</v>
      </c>
      <c r="T29" s="826">
        <f t="shared" si="19"/>
        <v>9</v>
      </c>
      <c r="U29" s="282">
        <f t="shared" si="20"/>
        <v>0.42857142857142855</v>
      </c>
      <c r="V29" s="283">
        <f t="array" ref="V29">SUM(1*(AA$5:DS$5=AA29:DS29))-1</f>
        <v>3</v>
      </c>
      <c r="W29" s="284">
        <f t="shared" si="21"/>
        <v>0.14285714285714285</v>
      </c>
      <c r="X29" s="873">
        <f t="shared" si="22"/>
        <v>6.4761904761904763</v>
      </c>
      <c r="Y29" s="873">
        <f t="shared" si="23"/>
        <v>11.904761904761905</v>
      </c>
      <c r="Z29" s="881">
        <f t="shared" si="24"/>
        <v>0.54400000000000004</v>
      </c>
      <c r="AA29" s="217">
        <v>4</v>
      </c>
      <c r="AB29" s="213">
        <v>2</v>
      </c>
      <c r="AC29" s="213"/>
      <c r="AD29" s="207">
        <v>9</v>
      </c>
      <c r="AE29" s="207">
        <v>12</v>
      </c>
      <c r="AF29" s="207"/>
      <c r="AG29" s="207"/>
      <c r="AH29" s="207"/>
      <c r="AI29" s="207">
        <v>3</v>
      </c>
      <c r="AJ29" s="207">
        <v>11</v>
      </c>
      <c r="AK29" s="207">
        <v>11</v>
      </c>
      <c r="AL29" s="208">
        <v>4</v>
      </c>
      <c r="AM29" s="208"/>
      <c r="AN29" s="208"/>
      <c r="AO29" s="208"/>
      <c r="AP29" s="208"/>
      <c r="AQ29" s="208"/>
      <c r="AR29" s="208"/>
      <c r="AS29" s="208"/>
      <c r="AT29" s="209"/>
      <c r="AU29" s="209"/>
      <c r="AV29" s="209"/>
      <c r="AW29" s="209"/>
      <c r="AX29" s="209"/>
      <c r="AY29" s="209">
        <v>1</v>
      </c>
      <c r="AZ29" s="209"/>
      <c r="BA29" s="209"/>
      <c r="BB29" s="209"/>
      <c r="BC29" s="209"/>
      <c r="BD29" s="210">
        <v>1</v>
      </c>
      <c r="BE29" s="210"/>
      <c r="BF29" s="210"/>
      <c r="BG29" s="210">
        <v>5</v>
      </c>
      <c r="BH29" s="210">
        <v>9</v>
      </c>
      <c r="BI29" s="210"/>
      <c r="BJ29" s="210"/>
      <c r="BK29" s="210"/>
      <c r="BL29" s="210"/>
      <c r="BM29" s="210"/>
      <c r="BN29" s="210">
        <v>9</v>
      </c>
      <c r="BO29" s="211">
        <v>10</v>
      </c>
      <c r="BP29" s="211"/>
      <c r="BQ29" s="211"/>
      <c r="BR29" s="211">
        <v>10</v>
      </c>
      <c r="BS29" s="211">
        <v>1</v>
      </c>
      <c r="BT29" s="211"/>
      <c r="BU29" s="211"/>
      <c r="BV29" s="211"/>
      <c r="BW29" s="211">
        <v>7</v>
      </c>
      <c r="BX29" s="211">
        <v>1</v>
      </c>
      <c r="BY29" s="212"/>
      <c r="BZ29" s="212"/>
      <c r="CA29" s="212">
        <v>8</v>
      </c>
      <c r="CB29" s="212"/>
      <c r="CC29" s="212"/>
      <c r="CD29" s="212"/>
      <c r="CE29" s="212">
        <v>9</v>
      </c>
      <c r="CF29" s="212"/>
      <c r="CG29" s="212"/>
      <c r="CH29" s="212"/>
      <c r="CI29" s="212"/>
      <c r="CJ29" s="212"/>
      <c r="CK29" s="212"/>
      <c r="CL29" s="213"/>
      <c r="CM29" s="213"/>
      <c r="CN29" s="213"/>
      <c r="CO29" s="213"/>
      <c r="CP29" s="213"/>
      <c r="CQ29" s="213"/>
      <c r="CR29" s="213">
        <v>9</v>
      </c>
      <c r="CS29" s="213"/>
      <c r="CT29" s="213"/>
      <c r="CU29" s="213"/>
      <c r="CV29" s="213"/>
      <c r="CW29" s="213"/>
      <c r="CX29" s="207"/>
      <c r="CY29" s="207"/>
      <c r="CZ29" s="207"/>
      <c r="DA29" s="214"/>
      <c r="DB29" s="214"/>
      <c r="DC29" s="228"/>
      <c r="DD29" s="228"/>
      <c r="DE29" s="228"/>
      <c r="DF29" s="228"/>
      <c r="DG29" s="228"/>
      <c r="DH29" s="228"/>
      <c r="DI29" s="228"/>
      <c r="DJ29" s="228"/>
      <c r="DK29" s="829"/>
      <c r="DL29" s="829"/>
      <c r="DM29" s="829"/>
      <c r="DN29" s="829"/>
      <c r="DO29" s="829"/>
      <c r="DP29" s="829"/>
      <c r="DQ29" s="1273"/>
      <c r="DR29" s="1273"/>
      <c r="DS29" s="1336"/>
    </row>
    <row r="30" spans="1:123" s="1166" customFormat="1" ht="11.1" customHeight="1" x14ac:dyDescent="0.2">
      <c r="A30" s="886">
        <f t="array" ref="A30">IF((G30&gt;=1),MAX(IF(AA30:DS30=1,$AA$2:$DS$2)),"-")</f>
        <v>10</v>
      </c>
      <c r="B30" s="182" t="s">
        <v>223</v>
      </c>
      <c r="C30" s="945">
        <f t="shared" si="5"/>
        <v>8</v>
      </c>
      <c r="D30" s="944">
        <f t="shared" si="6"/>
        <v>8.3333333333333329E-2</v>
      </c>
      <c r="E30" s="893">
        <f t="array" ref="E30">IF((C30&gt;=1),MIN(IF(AA30:DS30&gt;=1,$AA$3:$DS$3)),"-")</f>
        <v>39227</v>
      </c>
      <c r="F30" s="890">
        <f t="array" ref="F30">IF((C30&gt;=1),MAX(IF(AA30:DS30&gt;=1,$AA$3:$DS$3)),"-")</f>
        <v>39599</v>
      </c>
      <c r="G30" s="939">
        <f t="shared" si="7"/>
        <v>1</v>
      </c>
      <c r="H30" s="943">
        <f t="shared" si="8"/>
        <v>0.125</v>
      </c>
      <c r="I30" s="859">
        <f t="array" ref="I30">IF((G30&gt;=1),MAX(IF(AA30:DS30=1,$AA$3:$DS$3)),"-")</f>
        <v>39564</v>
      </c>
      <c r="J30" s="868">
        <f t="shared" ca="1" si="9"/>
        <v>1</v>
      </c>
      <c r="K30" s="868">
        <f t="shared" ca="1" si="10"/>
        <v>86</v>
      </c>
      <c r="L30" s="942">
        <f t="shared" si="11"/>
        <v>1</v>
      </c>
      <c r="M30" s="941">
        <f t="shared" si="12"/>
        <v>0.125</v>
      </c>
      <c r="N30" s="280">
        <f t="shared" si="13"/>
        <v>0</v>
      </c>
      <c r="O30" s="940">
        <f t="shared" si="14"/>
        <v>0</v>
      </c>
      <c r="P30" s="939">
        <f t="shared" si="15"/>
        <v>2</v>
      </c>
      <c r="Q30" s="938">
        <f t="shared" si="16"/>
        <v>0.25</v>
      </c>
      <c r="R30" s="825">
        <f t="shared" si="17"/>
        <v>4</v>
      </c>
      <c r="S30" s="281">
        <f t="shared" si="18"/>
        <v>0.5</v>
      </c>
      <c r="T30" s="826">
        <f t="shared" si="19"/>
        <v>4</v>
      </c>
      <c r="U30" s="282">
        <f t="shared" si="20"/>
        <v>0.5</v>
      </c>
      <c r="V30" s="283">
        <f t="array" ref="V30">SUM(1*(AA$5:DS$5=AA30:DS30))-1</f>
        <v>0</v>
      </c>
      <c r="W30" s="284">
        <f t="shared" si="21"/>
        <v>0</v>
      </c>
      <c r="X30" s="873">
        <f t="shared" si="22"/>
        <v>5.875</v>
      </c>
      <c r="Y30" s="873">
        <f t="shared" si="23"/>
        <v>12.75</v>
      </c>
      <c r="Z30" s="881">
        <f t="shared" si="24"/>
        <v>0.46078431372549017</v>
      </c>
      <c r="AA30" s="217">
        <v>7</v>
      </c>
      <c r="AB30" s="213">
        <v>11</v>
      </c>
      <c r="AC30" s="213">
        <v>6</v>
      </c>
      <c r="AD30" s="207"/>
      <c r="AE30" s="207">
        <v>4</v>
      </c>
      <c r="AF30" s="207">
        <v>12</v>
      </c>
      <c r="AG30" s="207"/>
      <c r="AH30" s="207"/>
      <c r="AI30" s="207">
        <v>2</v>
      </c>
      <c r="AJ30" s="207">
        <v>1</v>
      </c>
      <c r="AK30" s="207">
        <v>4</v>
      </c>
      <c r="AL30" s="208"/>
      <c r="AM30" s="208"/>
      <c r="AN30" s="208"/>
      <c r="AO30" s="208"/>
      <c r="AP30" s="208"/>
      <c r="AQ30" s="208"/>
      <c r="AR30" s="208"/>
      <c r="AS30" s="208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3"/>
      <c r="CM30" s="213"/>
      <c r="CN30" s="213"/>
      <c r="CO30" s="213"/>
      <c r="CP30" s="213"/>
      <c r="CQ30" s="213"/>
      <c r="CR30" s="213"/>
      <c r="CS30" s="213"/>
      <c r="CT30" s="213"/>
      <c r="CU30" s="213"/>
      <c r="CV30" s="213"/>
      <c r="CW30" s="213"/>
      <c r="CX30" s="207"/>
      <c r="CY30" s="207"/>
      <c r="CZ30" s="207"/>
      <c r="DA30" s="214"/>
      <c r="DB30" s="214"/>
      <c r="DC30" s="228"/>
      <c r="DD30" s="228"/>
      <c r="DE30" s="228"/>
      <c r="DF30" s="228"/>
      <c r="DG30" s="228"/>
      <c r="DH30" s="228"/>
      <c r="DI30" s="228"/>
      <c r="DJ30" s="228"/>
      <c r="DK30" s="829"/>
      <c r="DL30" s="829"/>
      <c r="DM30" s="829"/>
      <c r="DN30" s="829"/>
      <c r="DO30" s="829"/>
      <c r="DP30" s="829"/>
      <c r="DQ30" s="1273"/>
      <c r="DR30" s="1273"/>
      <c r="DS30" s="1336"/>
    </row>
    <row r="31" spans="1:123" s="1166" customFormat="1" ht="11.1" customHeight="1" x14ac:dyDescent="0.2">
      <c r="A31" s="886">
        <f t="array" ref="A31">IF((G31&gt;=1),MAX(IF(AA31:DS31=1,$AA$2:$DS$2)),"-")</f>
        <v>12</v>
      </c>
      <c r="B31" s="180" t="s">
        <v>162</v>
      </c>
      <c r="C31" s="945">
        <f t="shared" si="5"/>
        <v>9</v>
      </c>
      <c r="D31" s="944">
        <f t="shared" si="6"/>
        <v>9.375E-2</v>
      </c>
      <c r="E31" s="893">
        <f t="array" ref="E31">IF((C31&gt;=1),MIN(IF(AA31:DS31&gt;=1,$AA$3:$DS$3)),"-")</f>
        <v>39599</v>
      </c>
      <c r="F31" s="890">
        <f t="array" ref="F31">IF((C31&gt;=1),MAX(IF(AA31:DS31&gt;=1,$AA$3:$DS$3)),"-")</f>
        <v>40466</v>
      </c>
      <c r="G31" s="939">
        <f t="shared" si="7"/>
        <v>1</v>
      </c>
      <c r="H31" s="943">
        <f t="shared" si="8"/>
        <v>0.1111111111111111</v>
      </c>
      <c r="I31" s="859">
        <f t="array" ref="I31">IF((G31&gt;=1),MAX(IF(AA31:DS31=1,$AA$3:$DS$3)),"-")</f>
        <v>39718</v>
      </c>
      <c r="J31" s="868">
        <f t="shared" ca="1" si="9"/>
        <v>7</v>
      </c>
      <c r="K31" s="868">
        <f t="shared" ca="1" si="10"/>
        <v>84</v>
      </c>
      <c r="L31" s="942">
        <f t="shared" si="11"/>
        <v>2</v>
      </c>
      <c r="M31" s="941">
        <f t="shared" si="12"/>
        <v>0.22222222222222221</v>
      </c>
      <c r="N31" s="280">
        <f t="shared" si="13"/>
        <v>2</v>
      </c>
      <c r="O31" s="940">
        <f t="shared" si="14"/>
        <v>0.22222222222222221</v>
      </c>
      <c r="P31" s="939">
        <f t="shared" si="15"/>
        <v>5</v>
      </c>
      <c r="Q31" s="938">
        <f t="shared" si="16"/>
        <v>0.55555555555555558</v>
      </c>
      <c r="R31" s="825">
        <f t="shared" si="17"/>
        <v>5</v>
      </c>
      <c r="S31" s="281">
        <f t="shared" si="18"/>
        <v>0.55555555555555558</v>
      </c>
      <c r="T31" s="826">
        <f t="shared" si="19"/>
        <v>6</v>
      </c>
      <c r="U31" s="282">
        <f t="shared" si="20"/>
        <v>0.66666666666666663</v>
      </c>
      <c r="V31" s="283">
        <f t="array" ref="V31">SUM(1*(AA$5:DS$5=AA31:DS31))-1</f>
        <v>1</v>
      </c>
      <c r="W31" s="284">
        <f t="shared" si="21"/>
        <v>0.1111111111111111</v>
      </c>
      <c r="X31" s="873">
        <f t="shared" si="22"/>
        <v>4.8888888888888893</v>
      </c>
      <c r="Y31" s="873">
        <f t="shared" si="23"/>
        <v>11.666666666666666</v>
      </c>
      <c r="Z31" s="881">
        <f t="shared" si="24"/>
        <v>0.41904761904761911</v>
      </c>
      <c r="AA31" s="215"/>
      <c r="AB31" s="206"/>
      <c r="AC31" s="206"/>
      <c r="AD31" s="207"/>
      <c r="AE31" s="207"/>
      <c r="AF31" s="207"/>
      <c r="AG31" s="207"/>
      <c r="AH31" s="207"/>
      <c r="AI31" s="207"/>
      <c r="AJ31" s="207"/>
      <c r="AK31" s="207">
        <v>2</v>
      </c>
      <c r="AL31" s="208">
        <v>1</v>
      </c>
      <c r="AM31" s="208"/>
      <c r="AN31" s="208"/>
      <c r="AO31" s="208">
        <v>2</v>
      </c>
      <c r="AP31" s="208">
        <v>4</v>
      </c>
      <c r="AQ31" s="208"/>
      <c r="AR31" s="208"/>
      <c r="AS31" s="208"/>
      <c r="AT31" s="209"/>
      <c r="AU31" s="209">
        <v>12</v>
      </c>
      <c r="AV31" s="209">
        <v>3</v>
      </c>
      <c r="AW31" s="209"/>
      <c r="AX31" s="209">
        <v>3</v>
      </c>
      <c r="AY31" s="209">
        <v>11</v>
      </c>
      <c r="AZ31" s="209"/>
      <c r="BA31" s="209"/>
      <c r="BB31" s="209"/>
      <c r="BC31" s="209"/>
      <c r="BD31" s="210"/>
      <c r="BE31" s="210">
        <v>6</v>
      </c>
      <c r="BF31" s="210"/>
      <c r="BG31" s="210"/>
      <c r="BH31" s="210"/>
      <c r="BI31" s="210"/>
      <c r="BJ31" s="210"/>
      <c r="BK31" s="210"/>
      <c r="BL31" s="210"/>
      <c r="BM31" s="210"/>
      <c r="BN31" s="210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3"/>
      <c r="CM31" s="213"/>
      <c r="CN31" s="213"/>
      <c r="CO31" s="213"/>
      <c r="CP31" s="213"/>
      <c r="CQ31" s="213"/>
      <c r="CR31" s="213"/>
      <c r="CS31" s="213"/>
      <c r="CT31" s="213"/>
      <c r="CU31" s="213"/>
      <c r="CV31" s="213"/>
      <c r="CW31" s="213"/>
      <c r="CX31" s="207"/>
      <c r="CY31" s="207"/>
      <c r="CZ31" s="207"/>
      <c r="DA31" s="214"/>
      <c r="DB31" s="214"/>
      <c r="DC31" s="228"/>
      <c r="DD31" s="228"/>
      <c r="DE31" s="228"/>
      <c r="DF31" s="228"/>
      <c r="DG31" s="228"/>
      <c r="DH31" s="228"/>
      <c r="DI31" s="228"/>
      <c r="DJ31" s="228"/>
      <c r="DK31" s="829"/>
      <c r="DL31" s="829"/>
      <c r="DM31" s="829"/>
      <c r="DN31" s="829"/>
      <c r="DO31" s="829"/>
      <c r="DP31" s="829"/>
      <c r="DQ31" s="1273"/>
      <c r="DR31" s="1273"/>
      <c r="DS31" s="1336"/>
    </row>
    <row r="32" spans="1:123" s="1166" customFormat="1" ht="11.1" customHeight="1" x14ac:dyDescent="0.2">
      <c r="A32" s="886" t="str">
        <f t="array" ref="A32">IF((G32&gt;=1),MAX(IF(AA32:DS32=1,$AA$2:$DS$2)),"-")</f>
        <v>-</v>
      </c>
      <c r="B32" s="177" t="s">
        <v>133</v>
      </c>
      <c r="C32" s="945">
        <f t="shared" si="5"/>
        <v>1</v>
      </c>
      <c r="D32" s="944">
        <f t="shared" si="6"/>
        <v>1.0416666666666666E-2</v>
      </c>
      <c r="E32" s="893">
        <f t="array" ref="E32">IF((C32&gt;=1),MIN(IF(AA32:DS32&gt;=1,$AA$3:$DS$3)),"-")</f>
        <v>41040</v>
      </c>
      <c r="F32" s="890">
        <f t="array" ref="F32">IF((C32&gt;=1),MAX(IF(AA32:DS32&gt;=1,$AA$3:$DS$3)),"-")</f>
        <v>41040</v>
      </c>
      <c r="G32" s="939">
        <f t="shared" si="7"/>
        <v>0</v>
      </c>
      <c r="H32" s="943">
        <f t="shared" si="8"/>
        <v>0</v>
      </c>
      <c r="I32" s="859" t="str">
        <f t="array" ref="I32">IF((G32&gt;=1),MAX(IF(AA32:DS32=1,$AA$3:$DS$3)),"-")</f>
        <v>-</v>
      </c>
      <c r="J32" s="868" t="str">
        <f t="shared" ca="1" si="9"/>
        <v>-</v>
      </c>
      <c r="K32" s="868" t="str">
        <f t="shared" ca="1" si="10"/>
        <v>-</v>
      </c>
      <c r="L32" s="942">
        <f t="shared" si="11"/>
        <v>0</v>
      </c>
      <c r="M32" s="941">
        <f t="shared" si="12"/>
        <v>0</v>
      </c>
      <c r="N32" s="280">
        <f t="shared" si="13"/>
        <v>0</v>
      </c>
      <c r="O32" s="940">
        <f t="shared" si="14"/>
        <v>0</v>
      </c>
      <c r="P32" s="939">
        <f t="shared" si="15"/>
        <v>0</v>
      </c>
      <c r="Q32" s="938">
        <f t="shared" si="16"/>
        <v>0</v>
      </c>
      <c r="R32" s="825">
        <f t="shared" si="17"/>
        <v>0</v>
      </c>
      <c r="S32" s="281">
        <f t="shared" si="18"/>
        <v>0</v>
      </c>
      <c r="T32" s="826">
        <f t="shared" si="19"/>
        <v>0</v>
      </c>
      <c r="U32" s="282">
        <f t="shared" si="20"/>
        <v>0</v>
      </c>
      <c r="V32" s="283">
        <f t="array" ref="V32">SUM(1*(AA$5:DS$5=AA32:DS32))-1</f>
        <v>0</v>
      </c>
      <c r="W32" s="284">
        <f t="shared" si="21"/>
        <v>0</v>
      </c>
      <c r="X32" s="873">
        <f t="shared" si="22"/>
        <v>9</v>
      </c>
      <c r="Y32" s="873">
        <f t="shared" si="23"/>
        <v>14</v>
      </c>
      <c r="Z32" s="881">
        <f t="shared" si="24"/>
        <v>0.6428571428571429</v>
      </c>
      <c r="AA32" s="218"/>
      <c r="AB32" s="219"/>
      <c r="AC32" s="219"/>
      <c r="AD32" s="220"/>
      <c r="AE32" s="220"/>
      <c r="AF32" s="220"/>
      <c r="AG32" s="220"/>
      <c r="AH32" s="220"/>
      <c r="AI32" s="220"/>
      <c r="AJ32" s="220"/>
      <c r="AK32" s="220"/>
      <c r="AL32" s="221"/>
      <c r="AM32" s="221"/>
      <c r="AN32" s="221"/>
      <c r="AO32" s="221"/>
      <c r="AP32" s="221"/>
      <c r="AQ32" s="221"/>
      <c r="AR32" s="221"/>
      <c r="AS32" s="222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5"/>
      <c r="BP32" s="225"/>
      <c r="BQ32" s="225"/>
      <c r="BR32" s="225"/>
      <c r="BS32" s="225"/>
      <c r="BT32" s="225"/>
      <c r="BU32" s="225"/>
      <c r="BV32" s="225"/>
      <c r="BW32" s="225"/>
      <c r="BX32" s="225">
        <v>9</v>
      </c>
      <c r="BY32" s="226"/>
      <c r="BZ32" s="226"/>
      <c r="CA32" s="226"/>
      <c r="CB32" s="226"/>
      <c r="CC32" s="226"/>
      <c r="CD32" s="226"/>
      <c r="CE32" s="226"/>
      <c r="CF32" s="226"/>
      <c r="CG32" s="226"/>
      <c r="CH32" s="226"/>
      <c r="CI32" s="226"/>
      <c r="CJ32" s="226"/>
      <c r="CK32" s="226"/>
      <c r="CL32" s="227"/>
      <c r="CM32" s="227"/>
      <c r="CN32" s="227"/>
      <c r="CO32" s="227"/>
      <c r="CP32" s="227"/>
      <c r="CQ32" s="227"/>
      <c r="CR32" s="227"/>
      <c r="CS32" s="227"/>
      <c r="CT32" s="227"/>
      <c r="CU32" s="227"/>
      <c r="CV32" s="227"/>
      <c r="CW32" s="227"/>
      <c r="CX32" s="220"/>
      <c r="CY32" s="220"/>
      <c r="CZ32" s="220"/>
      <c r="DA32" s="228"/>
      <c r="DB32" s="228"/>
      <c r="DC32" s="228"/>
      <c r="DD32" s="228"/>
      <c r="DE32" s="228"/>
      <c r="DF32" s="228"/>
      <c r="DG32" s="228"/>
      <c r="DH32" s="228"/>
      <c r="DI32" s="228"/>
      <c r="DJ32" s="228"/>
      <c r="DK32" s="830"/>
      <c r="DL32" s="830"/>
      <c r="DM32" s="830"/>
      <c r="DN32" s="830"/>
      <c r="DO32" s="830"/>
      <c r="DP32" s="830"/>
      <c r="DQ32" s="1274"/>
      <c r="DR32" s="1274"/>
      <c r="DS32" s="1337"/>
    </row>
    <row r="33" spans="1:123" s="1166" customFormat="1" ht="11.1" customHeight="1" x14ac:dyDescent="0.2">
      <c r="A33" s="886" t="str">
        <f t="array" ref="A33">IF((G33&gt;=1),MAX(IF(AA33:DS33=1,$AA$2:$DS$2)),"-")</f>
        <v>-</v>
      </c>
      <c r="B33" s="177" t="s">
        <v>42</v>
      </c>
      <c r="C33" s="945">
        <f t="shared" si="5"/>
        <v>4</v>
      </c>
      <c r="D33" s="944">
        <f t="shared" si="6"/>
        <v>4.1666666666666664E-2</v>
      </c>
      <c r="E33" s="893">
        <f t="array" ref="E33">IF((C33&gt;=1),MIN(IF(AA33:DS33&gt;=1,$AA$3:$DS$3)),"-")</f>
        <v>39718</v>
      </c>
      <c r="F33" s="890">
        <f t="array" ref="F33">IF((C33&gt;=1),MAX(IF(AA33:DS33&gt;=1,$AA$3:$DS$3)),"-")</f>
        <v>41397</v>
      </c>
      <c r="G33" s="939">
        <f t="shared" si="7"/>
        <v>0</v>
      </c>
      <c r="H33" s="943">
        <f t="shared" si="8"/>
        <v>0</v>
      </c>
      <c r="I33" s="859" t="str">
        <f t="array" ref="I33">IF((G33&gt;=1),MAX(IF(AA33:DS33=1,$AA$3:$DS$3)),"-")</f>
        <v>-</v>
      </c>
      <c r="J33" s="868" t="str">
        <f t="shared" ca="1" si="9"/>
        <v>-</v>
      </c>
      <c r="K33" s="868" t="str">
        <f t="shared" ca="1" si="10"/>
        <v>-</v>
      </c>
      <c r="L33" s="942">
        <f t="shared" si="11"/>
        <v>1</v>
      </c>
      <c r="M33" s="941">
        <f t="shared" si="12"/>
        <v>0.25</v>
      </c>
      <c r="N33" s="280">
        <f t="shared" si="13"/>
        <v>0</v>
      </c>
      <c r="O33" s="940">
        <f t="shared" si="14"/>
        <v>0</v>
      </c>
      <c r="P33" s="939">
        <f t="shared" si="15"/>
        <v>1</v>
      </c>
      <c r="Q33" s="938">
        <f t="shared" si="16"/>
        <v>0.25</v>
      </c>
      <c r="R33" s="825">
        <f t="shared" si="17"/>
        <v>1</v>
      </c>
      <c r="S33" s="281">
        <f t="shared" si="18"/>
        <v>0.25</v>
      </c>
      <c r="T33" s="826">
        <f t="shared" si="19"/>
        <v>2</v>
      </c>
      <c r="U33" s="282">
        <f t="shared" si="20"/>
        <v>0.5</v>
      </c>
      <c r="V33" s="283">
        <f t="array" ref="V33">SUM(1*(AA$5:DS$5=AA33:DS33))-1</f>
        <v>0</v>
      </c>
      <c r="W33" s="284">
        <f t="shared" si="21"/>
        <v>0</v>
      </c>
      <c r="X33" s="873">
        <f t="shared" si="22"/>
        <v>7.25</v>
      </c>
      <c r="Y33" s="873">
        <f t="shared" si="23"/>
        <v>13.75</v>
      </c>
      <c r="Z33" s="881">
        <f t="shared" si="24"/>
        <v>0.52727272727272723</v>
      </c>
      <c r="AA33" s="218"/>
      <c r="AB33" s="219"/>
      <c r="AC33" s="219"/>
      <c r="AD33" s="220"/>
      <c r="AE33" s="220"/>
      <c r="AF33" s="220"/>
      <c r="AG33" s="220"/>
      <c r="AH33" s="220"/>
      <c r="AI33" s="220"/>
      <c r="AJ33" s="220"/>
      <c r="AK33" s="220"/>
      <c r="AL33" s="222">
        <v>9</v>
      </c>
      <c r="AM33" s="222"/>
      <c r="AN33" s="222"/>
      <c r="AO33" s="222"/>
      <c r="AP33" s="222"/>
      <c r="AQ33" s="222">
        <v>2</v>
      </c>
      <c r="AR33" s="222"/>
      <c r="AS33" s="222"/>
      <c r="AT33" s="223"/>
      <c r="AU33" s="223"/>
      <c r="AV33" s="223"/>
      <c r="AW33" s="223"/>
      <c r="AX33" s="223">
        <v>12</v>
      </c>
      <c r="AY33" s="223"/>
      <c r="AZ33" s="223"/>
      <c r="BA33" s="223"/>
      <c r="BB33" s="223"/>
      <c r="BC33" s="223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5"/>
      <c r="BP33" s="225"/>
      <c r="BQ33" s="225"/>
      <c r="BR33" s="225"/>
      <c r="BS33" s="225"/>
      <c r="BT33" s="225"/>
      <c r="BU33" s="225"/>
      <c r="BV33" s="225"/>
      <c r="BW33" s="225"/>
      <c r="BX33" s="225"/>
      <c r="BY33" s="226"/>
      <c r="BZ33" s="226"/>
      <c r="CA33" s="226"/>
      <c r="CB33" s="226"/>
      <c r="CC33" s="226"/>
      <c r="CD33" s="226"/>
      <c r="CE33" s="226"/>
      <c r="CF33" s="226"/>
      <c r="CG33" s="226"/>
      <c r="CH33" s="226"/>
      <c r="CI33" s="226"/>
      <c r="CJ33" s="226">
        <v>6</v>
      </c>
      <c r="CK33" s="226"/>
      <c r="CL33" s="227"/>
      <c r="CM33" s="227"/>
      <c r="CN33" s="227"/>
      <c r="CO33" s="227"/>
      <c r="CP33" s="227"/>
      <c r="CQ33" s="227"/>
      <c r="CR33" s="227"/>
      <c r="CS33" s="227"/>
      <c r="CT33" s="227"/>
      <c r="CU33" s="227"/>
      <c r="CV33" s="227"/>
      <c r="CW33" s="227"/>
      <c r="CX33" s="220"/>
      <c r="CY33" s="220"/>
      <c r="CZ33" s="220"/>
      <c r="DA33" s="228"/>
      <c r="DB33" s="228"/>
      <c r="DC33" s="228"/>
      <c r="DD33" s="228"/>
      <c r="DE33" s="228"/>
      <c r="DF33" s="228"/>
      <c r="DG33" s="228"/>
      <c r="DH33" s="228"/>
      <c r="DI33" s="228"/>
      <c r="DJ33" s="228"/>
      <c r="DK33" s="830"/>
      <c r="DL33" s="830"/>
      <c r="DM33" s="830"/>
      <c r="DN33" s="830"/>
      <c r="DO33" s="830"/>
      <c r="DP33" s="830"/>
      <c r="DQ33" s="1274"/>
      <c r="DR33" s="1274"/>
      <c r="DS33" s="1337"/>
    </row>
    <row r="34" spans="1:123" s="1166" customFormat="1" ht="11.1" customHeight="1" x14ac:dyDescent="0.2">
      <c r="A34" s="886" t="str">
        <f t="array" ref="A34">IF((G34&gt;=1),MAX(IF(AA34:DS34=1,$AA$2:$DS$2)),"-")</f>
        <v>-</v>
      </c>
      <c r="B34" s="177" t="s">
        <v>237</v>
      </c>
      <c r="C34" s="945">
        <f t="shared" si="5"/>
        <v>6</v>
      </c>
      <c r="D34" s="944">
        <f t="shared" si="6"/>
        <v>6.25E-2</v>
      </c>
      <c r="E34" s="893">
        <f t="array" ref="E34">IF((C34&gt;=1),MIN(IF(AA34:DS34&gt;=1,$AA$3:$DS$3)),"-")</f>
        <v>41754</v>
      </c>
      <c r="F34" s="890">
        <f t="array" ref="F34">IF((C34&gt;=1),MAX(IF(AA34:DS34&gt;=1,$AA$3:$DS$3)),"-")</f>
        <v>42391</v>
      </c>
      <c r="G34" s="939">
        <f t="shared" si="7"/>
        <v>0</v>
      </c>
      <c r="H34" s="943">
        <f t="shared" si="8"/>
        <v>0</v>
      </c>
      <c r="I34" s="859" t="str">
        <f t="array" ref="I34">IF((G34&gt;=1),MAX(IF(AA34:DS34=1,$AA$3:$DS$3)),"-")</f>
        <v>-</v>
      </c>
      <c r="J34" s="868" t="str">
        <f t="shared" ca="1" si="9"/>
        <v>-</v>
      </c>
      <c r="K34" s="868" t="str">
        <f t="shared" ca="1" si="10"/>
        <v>-</v>
      </c>
      <c r="L34" s="942">
        <f t="shared" si="11"/>
        <v>0</v>
      </c>
      <c r="M34" s="941">
        <f t="shared" si="12"/>
        <v>0</v>
      </c>
      <c r="N34" s="280">
        <f t="shared" si="13"/>
        <v>0</v>
      </c>
      <c r="O34" s="940">
        <f t="shared" si="14"/>
        <v>0</v>
      </c>
      <c r="P34" s="939">
        <f t="shared" si="15"/>
        <v>0</v>
      </c>
      <c r="Q34" s="938">
        <f t="shared" si="16"/>
        <v>0</v>
      </c>
      <c r="R34" s="825">
        <f t="shared" si="17"/>
        <v>1</v>
      </c>
      <c r="S34" s="281">
        <f t="shared" si="18"/>
        <v>0.16666666666666666</v>
      </c>
      <c r="T34" s="826">
        <f t="shared" si="19"/>
        <v>1</v>
      </c>
      <c r="U34" s="282">
        <f t="shared" si="20"/>
        <v>0.16666666666666666</v>
      </c>
      <c r="V34" s="283">
        <f t="array" ref="V34">SUM(1*(AA$5:DS$5=AA34:DS34))-1</f>
        <v>1</v>
      </c>
      <c r="W34" s="284">
        <f t="shared" si="21"/>
        <v>0.16666666666666666</v>
      </c>
      <c r="X34" s="873">
        <f t="shared" si="22"/>
        <v>11</v>
      </c>
      <c r="Y34" s="873">
        <f t="shared" si="23"/>
        <v>15.5</v>
      </c>
      <c r="Z34" s="881">
        <f t="shared" si="24"/>
        <v>0.70967741935483875</v>
      </c>
      <c r="AA34" s="218"/>
      <c r="AB34" s="219"/>
      <c r="AC34" s="219"/>
      <c r="AD34" s="220"/>
      <c r="AE34" s="220"/>
      <c r="AF34" s="220"/>
      <c r="AG34" s="220"/>
      <c r="AH34" s="220"/>
      <c r="AI34" s="220"/>
      <c r="AJ34" s="220"/>
      <c r="AK34" s="220"/>
      <c r="AL34" s="221"/>
      <c r="AM34" s="221"/>
      <c r="AN34" s="221"/>
      <c r="AO34" s="221"/>
      <c r="AP34" s="221"/>
      <c r="AQ34" s="221"/>
      <c r="AR34" s="221"/>
      <c r="AS34" s="222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5"/>
      <c r="BP34" s="225"/>
      <c r="BQ34" s="225"/>
      <c r="BR34" s="225"/>
      <c r="BS34" s="225"/>
      <c r="BT34" s="225"/>
      <c r="BU34" s="225"/>
      <c r="BV34" s="225"/>
      <c r="BW34" s="225"/>
      <c r="BX34" s="225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7"/>
      <c r="CM34" s="227"/>
      <c r="CN34" s="227"/>
      <c r="CO34" s="227"/>
      <c r="CP34" s="227"/>
      <c r="CQ34" s="227"/>
      <c r="CR34" s="227"/>
      <c r="CS34" s="227"/>
      <c r="CT34" s="227"/>
      <c r="CU34" s="227">
        <v>11</v>
      </c>
      <c r="CV34" s="227"/>
      <c r="CW34" s="227"/>
      <c r="CX34" s="220"/>
      <c r="CY34" s="220"/>
      <c r="CZ34" s="220"/>
      <c r="DA34" s="228"/>
      <c r="DB34" s="228">
        <v>11</v>
      </c>
      <c r="DC34" s="228"/>
      <c r="DD34" s="228"/>
      <c r="DE34" s="228"/>
      <c r="DF34" s="228">
        <v>11</v>
      </c>
      <c r="DG34" s="228"/>
      <c r="DH34" s="228"/>
      <c r="DI34" s="228"/>
      <c r="DJ34" s="228"/>
      <c r="DK34" s="830"/>
      <c r="DL34" s="830">
        <v>14</v>
      </c>
      <c r="DM34" s="830"/>
      <c r="DN34" s="830"/>
      <c r="DO34" s="830"/>
      <c r="DP34" s="830">
        <v>15</v>
      </c>
      <c r="DQ34" s="1274"/>
      <c r="DR34" s="1274">
        <v>4</v>
      </c>
      <c r="DS34" s="1337"/>
    </row>
    <row r="35" spans="1:123" s="1166" customFormat="1" ht="11.1" customHeight="1" x14ac:dyDescent="0.2">
      <c r="A35" s="886" t="str">
        <f t="array" ref="A35">IF((G35&gt;=1),MAX(IF(AA35:DS35=1,$AA$2:$DS$2)),"-")</f>
        <v>-</v>
      </c>
      <c r="B35" s="177" t="s">
        <v>5</v>
      </c>
      <c r="C35" s="945">
        <f t="shared" si="5"/>
        <v>3</v>
      </c>
      <c r="D35" s="944">
        <f t="shared" si="6"/>
        <v>3.125E-2</v>
      </c>
      <c r="E35" s="893">
        <f t="array" ref="E35">IF((C35&gt;=1),MIN(IF(AA35:DS35&gt;=1,$AA$3:$DS$3)),"-")</f>
        <v>39263</v>
      </c>
      <c r="F35" s="890">
        <f t="array" ref="F35">IF((C35&gt;=1),MAX(IF(AA35:DS35&gt;=1,$AA$3:$DS$3)),"-")</f>
        <v>39389</v>
      </c>
      <c r="G35" s="939">
        <f t="shared" si="7"/>
        <v>0</v>
      </c>
      <c r="H35" s="943">
        <f t="shared" si="8"/>
        <v>0</v>
      </c>
      <c r="I35" s="859" t="str">
        <f t="array" ref="I35">IF((G35&gt;=1),MAX(IF(AA35:DS35=1,$AA$3:$DS$3)),"-")</f>
        <v>-</v>
      </c>
      <c r="J35" s="868" t="str">
        <f t="shared" ca="1" si="9"/>
        <v>-</v>
      </c>
      <c r="K35" s="868" t="str">
        <f t="shared" ca="1" si="10"/>
        <v>-</v>
      </c>
      <c r="L35" s="942">
        <f t="shared" si="11"/>
        <v>0</v>
      </c>
      <c r="M35" s="941">
        <f t="shared" si="12"/>
        <v>0</v>
      </c>
      <c r="N35" s="280">
        <f t="shared" si="13"/>
        <v>0</v>
      </c>
      <c r="O35" s="940">
        <f t="shared" si="14"/>
        <v>0</v>
      </c>
      <c r="P35" s="939">
        <f t="shared" si="15"/>
        <v>0</v>
      </c>
      <c r="Q35" s="938">
        <f t="shared" si="16"/>
        <v>0</v>
      </c>
      <c r="R35" s="825">
        <f t="shared" si="17"/>
        <v>0</v>
      </c>
      <c r="S35" s="281">
        <f t="shared" si="18"/>
        <v>0</v>
      </c>
      <c r="T35" s="826">
        <f t="shared" si="19"/>
        <v>1</v>
      </c>
      <c r="U35" s="282">
        <f t="shared" si="20"/>
        <v>0.33333333333333331</v>
      </c>
      <c r="V35" s="283">
        <f t="array" ref="V35">SUM(1*(AA$5:DS$5=AA35:DS35))-1</f>
        <v>2</v>
      </c>
      <c r="W35" s="284">
        <f t="shared" si="21"/>
        <v>0.66666666666666663</v>
      </c>
      <c r="X35" s="873">
        <f t="shared" si="22"/>
        <v>10</v>
      </c>
      <c r="Y35" s="873">
        <f t="shared" si="23"/>
        <v>12.666666666666666</v>
      </c>
      <c r="Z35" s="881">
        <f t="shared" si="24"/>
        <v>0.78947368421052633</v>
      </c>
      <c r="AA35" s="229"/>
      <c r="AB35" s="227">
        <v>5</v>
      </c>
      <c r="AC35" s="227"/>
      <c r="AD35" s="220">
        <v>12</v>
      </c>
      <c r="AE35" s="220">
        <v>13</v>
      </c>
      <c r="AF35" s="220"/>
      <c r="AG35" s="220"/>
      <c r="AH35" s="220"/>
      <c r="AI35" s="220"/>
      <c r="AJ35" s="220"/>
      <c r="AK35" s="220"/>
      <c r="AL35" s="222"/>
      <c r="AM35" s="222"/>
      <c r="AN35" s="222"/>
      <c r="AO35" s="222"/>
      <c r="AP35" s="222"/>
      <c r="AQ35" s="222"/>
      <c r="AR35" s="222"/>
      <c r="AS35" s="222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5"/>
      <c r="BP35" s="225"/>
      <c r="BQ35" s="225"/>
      <c r="BR35" s="225"/>
      <c r="BS35" s="225"/>
      <c r="BT35" s="225"/>
      <c r="BU35" s="225"/>
      <c r="BV35" s="225"/>
      <c r="BW35" s="225"/>
      <c r="BX35" s="225"/>
      <c r="BY35" s="226"/>
      <c r="BZ35" s="226"/>
      <c r="CA35" s="226"/>
      <c r="CB35" s="226"/>
      <c r="CC35" s="226"/>
      <c r="CD35" s="226"/>
      <c r="CE35" s="226"/>
      <c r="CF35" s="226"/>
      <c r="CG35" s="226"/>
      <c r="CH35" s="226"/>
      <c r="CI35" s="226"/>
      <c r="CJ35" s="226"/>
      <c r="CK35" s="226"/>
      <c r="CL35" s="227"/>
      <c r="CM35" s="227"/>
      <c r="CN35" s="227"/>
      <c r="CO35" s="227"/>
      <c r="CP35" s="227"/>
      <c r="CQ35" s="227"/>
      <c r="CR35" s="227"/>
      <c r="CS35" s="227"/>
      <c r="CT35" s="227"/>
      <c r="CU35" s="227"/>
      <c r="CV35" s="227"/>
      <c r="CW35" s="227"/>
      <c r="CX35" s="220"/>
      <c r="CY35" s="220"/>
      <c r="CZ35" s="220"/>
      <c r="DA35" s="228"/>
      <c r="DB35" s="228"/>
      <c r="DC35" s="228"/>
      <c r="DD35" s="228"/>
      <c r="DE35" s="228"/>
      <c r="DF35" s="228"/>
      <c r="DG35" s="228"/>
      <c r="DH35" s="228"/>
      <c r="DI35" s="228"/>
      <c r="DJ35" s="228"/>
      <c r="DK35" s="830"/>
      <c r="DL35" s="830"/>
      <c r="DM35" s="830"/>
      <c r="DN35" s="830"/>
      <c r="DO35" s="830"/>
      <c r="DP35" s="830"/>
      <c r="DQ35" s="1274"/>
      <c r="DR35" s="1274"/>
      <c r="DS35" s="1337"/>
    </row>
    <row r="36" spans="1:123" s="1166" customFormat="1" ht="11.1" customHeight="1" x14ac:dyDescent="0.2">
      <c r="A36" s="886">
        <f t="array" ref="A36">IF((G36&gt;=1),MAX(IF(AA36:DS36=1,$AA$2:$DS$2)),"-")</f>
        <v>96</v>
      </c>
      <c r="B36" s="179" t="s">
        <v>219</v>
      </c>
      <c r="C36" s="945">
        <f t="shared" si="5"/>
        <v>30</v>
      </c>
      <c r="D36" s="944">
        <f t="shared" si="6"/>
        <v>0.3125</v>
      </c>
      <c r="E36" s="893">
        <f t="array" ref="E36">IF((C36&gt;=1),MIN(IF(AA36:DS36&gt;=1,$AA$3:$DS$3)),"-")</f>
        <v>41152</v>
      </c>
      <c r="F36" s="890">
        <f t="array" ref="F36">IF((C36&gt;=1),MAX(IF(AA36:DS36&gt;=1,$AA$3:$DS$3)),"-")</f>
        <v>42391</v>
      </c>
      <c r="G36" s="939">
        <f t="shared" si="7"/>
        <v>4</v>
      </c>
      <c r="H36" s="943">
        <f t="shared" si="8"/>
        <v>0.13333333333333333</v>
      </c>
      <c r="I36" s="859">
        <f t="array" ref="I36">IF((G36&gt;=1),MAX(IF(AA36:DS36=1,$AA$3:$DS$3)),"-")</f>
        <v>42391</v>
      </c>
      <c r="J36" s="868">
        <f t="shared" ca="1" si="9"/>
        <v>0</v>
      </c>
      <c r="K36" s="868">
        <f t="shared" ca="1" si="10"/>
        <v>0</v>
      </c>
      <c r="L36" s="942">
        <f t="shared" si="11"/>
        <v>2</v>
      </c>
      <c r="M36" s="941">
        <f t="shared" si="12"/>
        <v>6.6666666666666666E-2</v>
      </c>
      <c r="N36" s="280">
        <f t="shared" si="13"/>
        <v>0</v>
      </c>
      <c r="O36" s="940">
        <f t="shared" si="14"/>
        <v>0</v>
      </c>
      <c r="P36" s="939">
        <f t="shared" si="15"/>
        <v>6</v>
      </c>
      <c r="Q36" s="938">
        <f t="shared" si="16"/>
        <v>0.2</v>
      </c>
      <c r="R36" s="825">
        <f t="shared" si="17"/>
        <v>11</v>
      </c>
      <c r="S36" s="281">
        <f t="shared" si="18"/>
        <v>0.36666666666666664</v>
      </c>
      <c r="T36" s="826">
        <f t="shared" si="19"/>
        <v>15</v>
      </c>
      <c r="U36" s="282">
        <f t="shared" si="20"/>
        <v>0.5</v>
      </c>
      <c r="V36" s="283">
        <f t="array" ref="V36">SUM(1*(AA$5:DS$5=AA36:DS36))-1</f>
        <v>2</v>
      </c>
      <c r="W36" s="284">
        <f t="shared" si="21"/>
        <v>6.6666666666666666E-2</v>
      </c>
      <c r="X36" s="873">
        <f t="shared" si="22"/>
        <v>7.166666666666667</v>
      </c>
      <c r="Y36" s="873">
        <f t="shared" si="23"/>
        <v>14.566666666666666</v>
      </c>
      <c r="Z36" s="881">
        <f t="shared" si="24"/>
        <v>0.49199084668192222</v>
      </c>
      <c r="AA36" s="218"/>
      <c r="AB36" s="219"/>
      <c r="AC36" s="219"/>
      <c r="AD36" s="220"/>
      <c r="AE36" s="220"/>
      <c r="AF36" s="220"/>
      <c r="AG36" s="220"/>
      <c r="AH36" s="220"/>
      <c r="AI36" s="220"/>
      <c r="AJ36" s="220"/>
      <c r="AK36" s="220"/>
      <c r="AL36" s="221"/>
      <c r="AM36" s="221"/>
      <c r="AN36" s="221"/>
      <c r="AO36" s="221"/>
      <c r="AP36" s="221"/>
      <c r="AQ36" s="221"/>
      <c r="AR36" s="221"/>
      <c r="AS36" s="222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5"/>
      <c r="BP36" s="225"/>
      <c r="BQ36" s="225"/>
      <c r="BR36" s="225"/>
      <c r="BS36" s="225"/>
      <c r="BT36" s="225"/>
      <c r="BU36" s="225"/>
      <c r="BV36" s="225"/>
      <c r="BW36" s="225"/>
      <c r="BX36" s="225"/>
      <c r="BY36" s="226"/>
      <c r="BZ36" s="226">
        <v>5</v>
      </c>
      <c r="CA36" s="226"/>
      <c r="CB36" s="226"/>
      <c r="CC36" s="226"/>
      <c r="CD36" s="226"/>
      <c r="CE36" s="226"/>
      <c r="CF36" s="226"/>
      <c r="CG36" s="226"/>
      <c r="CH36" s="226"/>
      <c r="CI36" s="226">
        <v>11</v>
      </c>
      <c r="CJ36" s="226"/>
      <c r="CK36" s="226">
        <v>7</v>
      </c>
      <c r="CL36" s="227">
        <v>1</v>
      </c>
      <c r="CM36" s="227">
        <v>12</v>
      </c>
      <c r="CN36" s="227">
        <v>9</v>
      </c>
      <c r="CO36" s="227">
        <v>10</v>
      </c>
      <c r="CP36" s="227">
        <v>12</v>
      </c>
      <c r="CQ36" s="227">
        <v>8</v>
      </c>
      <c r="CR36" s="227">
        <v>1</v>
      </c>
      <c r="CS36" s="227"/>
      <c r="CT36" s="227"/>
      <c r="CU36" s="227">
        <v>13</v>
      </c>
      <c r="CV36" s="227"/>
      <c r="CW36" s="227">
        <v>2</v>
      </c>
      <c r="CX36" s="220">
        <v>6</v>
      </c>
      <c r="CY36" s="220">
        <v>4</v>
      </c>
      <c r="CZ36" s="220">
        <v>9</v>
      </c>
      <c r="DA36" s="228"/>
      <c r="DB36" s="228">
        <v>12</v>
      </c>
      <c r="DC36" s="228"/>
      <c r="DD36" s="228">
        <v>5</v>
      </c>
      <c r="DE36" s="228">
        <v>14</v>
      </c>
      <c r="DF36" s="228">
        <v>15</v>
      </c>
      <c r="DG36" s="228">
        <v>7</v>
      </c>
      <c r="DH36" s="228">
        <v>7</v>
      </c>
      <c r="DI36" s="228">
        <v>13</v>
      </c>
      <c r="DJ36" s="228">
        <v>5</v>
      </c>
      <c r="DK36" s="830">
        <v>1</v>
      </c>
      <c r="DL36" s="830">
        <v>7</v>
      </c>
      <c r="DM36" s="830">
        <v>7</v>
      </c>
      <c r="DN36" s="830">
        <v>5</v>
      </c>
      <c r="DO36" s="830"/>
      <c r="DP36" s="830">
        <v>4</v>
      </c>
      <c r="DQ36" s="1274">
        <v>2</v>
      </c>
      <c r="DR36" s="1274">
        <v>1</v>
      </c>
      <c r="DS36" s="1337"/>
    </row>
    <row r="37" spans="1:123" s="1166" customFormat="1" ht="11.1" customHeight="1" x14ac:dyDescent="0.2">
      <c r="A37" s="886" t="str">
        <f t="array" ref="A37">IF((G37&gt;=1),MAX(IF(AA37:DS37=1,$AA$2:$DS$2)),"-")</f>
        <v>-</v>
      </c>
      <c r="B37" s="177" t="s">
        <v>48</v>
      </c>
      <c r="C37" s="945">
        <f t="shared" si="5"/>
        <v>15</v>
      </c>
      <c r="D37" s="944">
        <f t="shared" si="6"/>
        <v>0.15625</v>
      </c>
      <c r="E37" s="893">
        <f t="array" ref="E37">IF((C37&gt;=1),MIN(IF(AA37:DS37&gt;=1,$AA$3:$DS$3)),"-")</f>
        <v>39809</v>
      </c>
      <c r="F37" s="890">
        <f t="array" ref="F37">IF((C37&gt;=1),MAX(IF(AA37:DS37&gt;=1,$AA$3:$DS$3)),"-")</f>
        <v>40782</v>
      </c>
      <c r="G37" s="939">
        <f t="shared" si="7"/>
        <v>0</v>
      </c>
      <c r="H37" s="943">
        <f t="shared" si="8"/>
        <v>0</v>
      </c>
      <c r="I37" s="859" t="str">
        <f t="array" ref="I37">IF((G37&gt;=1),MAX(IF(AA37:DS37=1,$AA$3:$DS$3)),"-")</f>
        <v>-</v>
      </c>
      <c r="J37" s="868" t="str">
        <f t="shared" ca="1" si="9"/>
        <v>-</v>
      </c>
      <c r="K37" s="868" t="str">
        <f t="shared" ca="1" si="10"/>
        <v>-</v>
      </c>
      <c r="L37" s="942">
        <f t="shared" si="11"/>
        <v>2</v>
      </c>
      <c r="M37" s="941">
        <f t="shared" si="12"/>
        <v>0.13333333333333333</v>
      </c>
      <c r="N37" s="280">
        <f t="shared" si="13"/>
        <v>0</v>
      </c>
      <c r="O37" s="940">
        <f t="shared" si="14"/>
        <v>0</v>
      </c>
      <c r="P37" s="939">
        <f t="shared" si="15"/>
        <v>2</v>
      </c>
      <c r="Q37" s="938">
        <f t="shared" si="16"/>
        <v>0.13333333333333333</v>
      </c>
      <c r="R37" s="825">
        <f t="shared" si="17"/>
        <v>2</v>
      </c>
      <c r="S37" s="281">
        <f t="shared" si="18"/>
        <v>0.13333333333333333</v>
      </c>
      <c r="T37" s="826">
        <f t="shared" si="19"/>
        <v>6</v>
      </c>
      <c r="U37" s="282">
        <f t="shared" si="20"/>
        <v>0.4</v>
      </c>
      <c r="V37" s="283">
        <f t="array" ref="V37">SUM(1*(AA$5:DS$5=AA37:DS37))-1</f>
        <v>1</v>
      </c>
      <c r="W37" s="284">
        <f t="shared" si="21"/>
        <v>6.6666666666666666E-2</v>
      </c>
      <c r="X37" s="873">
        <f t="shared" si="22"/>
        <v>6.4666666666666668</v>
      </c>
      <c r="Y37" s="873">
        <f t="shared" si="23"/>
        <v>10.6</v>
      </c>
      <c r="Z37" s="881">
        <f t="shared" si="24"/>
        <v>0.61006289308176109</v>
      </c>
      <c r="AA37" s="218"/>
      <c r="AB37" s="219"/>
      <c r="AC37" s="219"/>
      <c r="AD37" s="220"/>
      <c r="AE37" s="220"/>
      <c r="AF37" s="220"/>
      <c r="AG37" s="220"/>
      <c r="AH37" s="220"/>
      <c r="AI37" s="220"/>
      <c r="AJ37" s="220"/>
      <c r="AK37" s="220"/>
      <c r="AL37" s="222"/>
      <c r="AM37" s="222"/>
      <c r="AN37" s="222"/>
      <c r="AO37" s="222">
        <v>5</v>
      </c>
      <c r="AP37" s="222"/>
      <c r="AQ37" s="222"/>
      <c r="AR37" s="222">
        <v>13</v>
      </c>
      <c r="AS37" s="222">
        <v>7</v>
      </c>
      <c r="AT37" s="223">
        <v>6</v>
      </c>
      <c r="AU37" s="223">
        <v>11</v>
      </c>
      <c r="AV37" s="223">
        <v>8</v>
      </c>
      <c r="AW37" s="223">
        <v>5</v>
      </c>
      <c r="AX37" s="223">
        <v>5</v>
      </c>
      <c r="AY37" s="223"/>
      <c r="AZ37" s="223">
        <v>6</v>
      </c>
      <c r="BA37" s="223"/>
      <c r="BB37" s="223">
        <v>6</v>
      </c>
      <c r="BC37" s="223">
        <v>2</v>
      </c>
      <c r="BD37" s="224">
        <v>8</v>
      </c>
      <c r="BE37" s="224">
        <v>2</v>
      </c>
      <c r="BF37" s="224">
        <v>6</v>
      </c>
      <c r="BG37" s="224"/>
      <c r="BH37" s="224"/>
      <c r="BI37" s="224"/>
      <c r="BJ37" s="224"/>
      <c r="BK37" s="224"/>
      <c r="BL37" s="224"/>
      <c r="BM37" s="224"/>
      <c r="BN37" s="224"/>
      <c r="BO37" s="225">
        <v>7</v>
      </c>
      <c r="BP37" s="225"/>
      <c r="BQ37" s="225"/>
      <c r="BR37" s="225"/>
      <c r="BS37" s="225"/>
      <c r="BT37" s="225"/>
      <c r="BU37" s="225"/>
      <c r="BV37" s="225"/>
      <c r="BW37" s="225"/>
      <c r="BX37" s="225"/>
      <c r="BY37" s="226"/>
      <c r="BZ37" s="226"/>
      <c r="CA37" s="226"/>
      <c r="CB37" s="226"/>
      <c r="CC37" s="226"/>
      <c r="CD37" s="226"/>
      <c r="CE37" s="226"/>
      <c r="CF37" s="226"/>
      <c r="CG37" s="226"/>
      <c r="CH37" s="226"/>
      <c r="CI37" s="226"/>
      <c r="CJ37" s="226"/>
      <c r="CK37" s="226"/>
      <c r="CL37" s="227"/>
      <c r="CM37" s="227"/>
      <c r="CN37" s="227"/>
      <c r="CO37" s="227"/>
      <c r="CP37" s="227"/>
      <c r="CQ37" s="227"/>
      <c r="CR37" s="227"/>
      <c r="CS37" s="227"/>
      <c r="CT37" s="227"/>
      <c r="CU37" s="227"/>
      <c r="CV37" s="227"/>
      <c r="CW37" s="227"/>
      <c r="CX37" s="220"/>
      <c r="CY37" s="220"/>
      <c r="CZ37" s="220"/>
      <c r="DA37" s="228"/>
      <c r="DB37" s="228"/>
      <c r="DC37" s="228"/>
      <c r="DD37" s="228"/>
      <c r="DE37" s="228"/>
      <c r="DF37" s="228"/>
      <c r="DG37" s="228"/>
      <c r="DH37" s="228"/>
      <c r="DI37" s="228"/>
      <c r="DJ37" s="228"/>
      <c r="DK37" s="830"/>
      <c r="DL37" s="830"/>
      <c r="DM37" s="830"/>
      <c r="DN37" s="830"/>
      <c r="DO37" s="830"/>
      <c r="DP37" s="830"/>
      <c r="DQ37" s="1274"/>
      <c r="DR37" s="1274"/>
      <c r="DS37" s="1337"/>
    </row>
    <row r="38" spans="1:123" s="1166" customFormat="1" ht="11.1" customHeight="1" x14ac:dyDescent="0.2">
      <c r="A38" s="886">
        <f t="array" ref="A38">IF((G38&gt;=1),MAX(IF(AA38:DS38=1,$AA$2:$DS$2)),"-")</f>
        <v>49</v>
      </c>
      <c r="B38" s="180" t="s">
        <v>264</v>
      </c>
      <c r="C38" s="945">
        <f t="shared" si="5"/>
        <v>59</v>
      </c>
      <c r="D38" s="944">
        <f t="shared" si="6"/>
        <v>0.61458333333333337</v>
      </c>
      <c r="E38" s="893">
        <f t="array" ref="E38">IF((C38&gt;=1),MIN(IF(AA38:DS38&gt;=1,$AA$3:$DS$3)),"-")</f>
        <v>40222</v>
      </c>
      <c r="F38" s="890">
        <f t="array" ref="F38">IF((C38&gt;=1),MAX(IF(AA38:DS38&gt;=1,$AA$3:$DS$3)),"-")</f>
        <v>42391</v>
      </c>
      <c r="G38" s="939">
        <f t="shared" si="7"/>
        <v>1</v>
      </c>
      <c r="H38" s="943">
        <f t="shared" si="8"/>
        <v>1.6949152542372881E-2</v>
      </c>
      <c r="I38" s="859">
        <f t="array" ref="I38">IF((G38&gt;=1),MAX(IF(AA38:DS38=1,$AA$3:$DS$3)),"-")</f>
        <v>41033</v>
      </c>
      <c r="J38" s="868">
        <f t="shared" ca="1" si="9"/>
        <v>40</v>
      </c>
      <c r="K38" s="868">
        <f t="shared" ca="1" si="10"/>
        <v>47</v>
      </c>
      <c r="L38" s="942">
        <f t="shared" si="11"/>
        <v>6</v>
      </c>
      <c r="M38" s="941">
        <f t="shared" si="12"/>
        <v>0.10169491525423729</v>
      </c>
      <c r="N38" s="280">
        <f t="shared" si="13"/>
        <v>6</v>
      </c>
      <c r="O38" s="940">
        <f t="shared" si="14"/>
        <v>0.10169491525423729</v>
      </c>
      <c r="P38" s="939">
        <f t="shared" si="15"/>
        <v>13</v>
      </c>
      <c r="Q38" s="938">
        <f t="shared" si="16"/>
        <v>0.22033898305084745</v>
      </c>
      <c r="R38" s="825">
        <f t="shared" si="17"/>
        <v>15</v>
      </c>
      <c r="S38" s="281">
        <f t="shared" si="18"/>
        <v>0.25423728813559321</v>
      </c>
      <c r="T38" s="826">
        <f t="shared" si="19"/>
        <v>29</v>
      </c>
      <c r="U38" s="282">
        <f t="shared" si="20"/>
        <v>0.49152542372881358</v>
      </c>
      <c r="V38" s="283">
        <f t="array" ref="V38">SUM(1*(AA$5:DS$5=AA38:DS38))-1</f>
        <v>3</v>
      </c>
      <c r="W38" s="284">
        <f t="shared" si="21"/>
        <v>5.0847457627118647E-2</v>
      </c>
      <c r="X38" s="873">
        <f t="shared" si="22"/>
        <v>6.6610169491525424</v>
      </c>
      <c r="Y38" s="873">
        <f t="shared" si="23"/>
        <v>12.576271186440678</v>
      </c>
      <c r="Z38" s="881">
        <f t="shared" si="24"/>
        <v>0.5296495956873315</v>
      </c>
      <c r="AA38" s="229"/>
      <c r="AB38" s="227"/>
      <c r="AC38" s="227"/>
      <c r="AD38" s="220"/>
      <c r="AE38" s="220"/>
      <c r="AF38" s="220"/>
      <c r="AG38" s="220"/>
      <c r="AH38" s="220"/>
      <c r="AI38" s="220"/>
      <c r="AJ38" s="220"/>
      <c r="AK38" s="220"/>
      <c r="AL38" s="221"/>
      <c r="AM38" s="221"/>
      <c r="AN38" s="221"/>
      <c r="AO38" s="221"/>
      <c r="AP38" s="221"/>
      <c r="AQ38" s="221"/>
      <c r="AR38" s="221"/>
      <c r="AS38" s="222"/>
      <c r="AT38" s="223"/>
      <c r="AU38" s="223"/>
      <c r="AV38" s="223"/>
      <c r="AW38" s="223"/>
      <c r="AX38" s="223"/>
      <c r="AY38" s="223"/>
      <c r="AZ38" s="223">
        <v>5</v>
      </c>
      <c r="BA38" s="223">
        <v>3</v>
      </c>
      <c r="BB38" s="223">
        <v>2</v>
      </c>
      <c r="BC38" s="223">
        <v>8</v>
      </c>
      <c r="BD38" s="224">
        <v>6</v>
      </c>
      <c r="BE38" s="224">
        <v>10</v>
      </c>
      <c r="BF38" s="224">
        <v>7</v>
      </c>
      <c r="BG38" s="224">
        <v>11</v>
      </c>
      <c r="BH38" s="224"/>
      <c r="BI38" s="224">
        <v>6</v>
      </c>
      <c r="BJ38" s="224">
        <v>3</v>
      </c>
      <c r="BK38" s="224">
        <v>8</v>
      </c>
      <c r="BL38" s="224"/>
      <c r="BM38" s="224">
        <v>10</v>
      </c>
      <c r="BN38" s="224">
        <v>3</v>
      </c>
      <c r="BO38" s="225"/>
      <c r="BP38" s="225">
        <v>6</v>
      </c>
      <c r="BQ38" s="225"/>
      <c r="BR38" s="225">
        <v>6</v>
      </c>
      <c r="BS38" s="225">
        <v>6</v>
      </c>
      <c r="BT38" s="225">
        <v>9</v>
      </c>
      <c r="BU38" s="225"/>
      <c r="BV38" s="225">
        <v>2</v>
      </c>
      <c r="BW38" s="225">
        <v>1</v>
      </c>
      <c r="BX38" s="225">
        <v>3</v>
      </c>
      <c r="BY38" s="226">
        <v>5</v>
      </c>
      <c r="BZ38" s="226"/>
      <c r="CA38" s="226">
        <v>5</v>
      </c>
      <c r="CB38" s="226">
        <v>4</v>
      </c>
      <c r="CC38" s="226">
        <v>8</v>
      </c>
      <c r="CD38" s="226">
        <v>5</v>
      </c>
      <c r="CE38" s="226">
        <v>10</v>
      </c>
      <c r="CF38" s="226">
        <v>4</v>
      </c>
      <c r="CG38" s="226">
        <v>3</v>
      </c>
      <c r="CH38" s="226">
        <v>6</v>
      </c>
      <c r="CI38" s="226">
        <v>5</v>
      </c>
      <c r="CJ38" s="226">
        <v>11</v>
      </c>
      <c r="CK38" s="226">
        <v>5</v>
      </c>
      <c r="CL38" s="227"/>
      <c r="CM38" s="227">
        <v>2</v>
      </c>
      <c r="CN38" s="227"/>
      <c r="CO38" s="227">
        <v>7</v>
      </c>
      <c r="CP38" s="227">
        <v>6</v>
      </c>
      <c r="CQ38" s="227">
        <v>6</v>
      </c>
      <c r="CR38" s="227">
        <v>7</v>
      </c>
      <c r="CS38" s="227">
        <v>5</v>
      </c>
      <c r="CT38" s="227">
        <v>14</v>
      </c>
      <c r="CU38" s="227">
        <v>6</v>
      </c>
      <c r="CV38" s="227">
        <v>6</v>
      </c>
      <c r="CW38" s="227">
        <v>10</v>
      </c>
      <c r="CX38" s="220"/>
      <c r="CY38" s="220">
        <v>12</v>
      </c>
      <c r="CZ38" s="220">
        <v>2</v>
      </c>
      <c r="DA38" s="228">
        <v>15</v>
      </c>
      <c r="DB38" s="228">
        <v>10</v>
      </c>
      <c r="DC38" s="228"/>
      <c r="DD38" s="228">
        <v>9</v>
      </c>
      <c r="DE38" s="228">
        <v>2</v>
      </c>
      <c r="DF38" s="228">
        <v>9</v>
      </c>
      <c r="DG38" s="228">
        <v>13</v>
      </c>
      <c r="DH38" s="228">
        <v>10</v>
      </c>
      <c r="DI38" s="228">
        <v>3</v>
      </c>
      <c r="DJ38" s="228">
        <v>7</v>
      </c>
      <c r="DK38" s="830"/>
      <c r="DL38" s="830"/>
      <c r="DM38" s="830">
        <v>9</v>
      </c>
      <c r="DN38" s="830">
        <v>6</v>
      </c>
      <c r="DO38" s="830">
        <v>2</v>
      </c>
      <c r="DP38" s="830">
        <v>12</v>
      </c>
      <c r="DQ38" s="1274">
        <v>10</v>
      </c>
      <c r="DR38" s="1274">
        <v>7</v>
      </c>
      <c r="DS38" s="1337"/>
    </row>
    <row r="39" spans="1:123" s="1166" customFormat="1" ht="11.1" customHeight="1" x14ac:dyDescent="0.2">
      <c r="A39" s="886" t="str">
        <f t="array" ref="A39">IF((G39&gt;=1),MAX(IF(AA39:DS39=1,$AA$2:$DS$2)),"-")</f>
        <v>-</v>
      </c>
      <c r="B39" s="177" t="s">
        <v>79</v>
      </c>
      <c r="C39" s="945">
        <f t="shared" ref="C39:C70" si="25">COUNTIF(AA39:DS39,"&gt;=0")</f>
        <v>1</v>
      </c>
      <c r="D39" s="944">
        <f t="shared" ref="D39:D70" si="26">C39/$C$5</f>
        <v>1.0416666666666666E-2</v>
      </c>
      <c r="E39" s="893">
        <f t="array" ref="E39">IF((C39&gt;=1),MIN(IF(AA39:DS39&gt;=1,$AA$3:$DS$3)),"-")</f>
        <v>39227</v>
      </c>
      <c r="F39" s="890">
        <f t="array" ref="F39">IF((C39&gt;=1),MAX(IF(AA39:DS39&gt;=1,$AA$3:$DS$3)),"-")</f>
        <v>39227</v>
      </c>
      <c r="G39" s="939">
        <f t="shared" ref="G39:G70" si="27">COUNTIF(AA39:DS39,"=1")</f>
        <v>0</v>
      </c>
      <c r="H39" s="943">
        <f t="shared" ref="H39:H70" si="28">G39/C39</f>
        <v>0</v>
      </c>
      <c r="I39" s="859" t="str">
        <f t="array" ref="I39">IF((G39&gt;=1),MAX(IF(AA39:DS39=1,$AA$3:$DS$3)),"-")</f>
        <v>-</v>
      </c>
      <c r="J39" s="868" t="str">
        <f t="shared" ref="J39:J70" ca="1" si="29">IF(G39&gt;=1,COUNTIF(OFFSET(AA39,,A39,1,($DS$2-A39)),"&gt;1"),"-")</f>
        <v>-</v>
      </c>
      <c r="K39" s="868" t="str">
        <f t="shared" ref="K39:K70" ca="1" si="30">IF(G39&gt;=1,COUNTBLANK(OFFSET(AA39,,A39,1,($DS$2-A39)))+J39-1,"-")</f>
        <v>-</v>
      </c>
      <c r="L39" s="942">
        <f t="shared" ref="L39:L70" si="31">COUNTIF(AA39:DS39,"=2")</f>
        <v>0</v>
      </c>
      <c r="M39" s="941">
        <f t="shared" ref="M39:M70" si="32">L39/C39</f>
        <v>0</v>
      </c>
      <c r="N39" s="280">
        <f t="shared" ref="N39:N70" si="33">COUNTIF(AA39:DS39,"=3")</f>
        <v>0</v>
      </c>
      <c r="O39" s="940">
        <f t="shared" ref="O39:O70" si="34">N39/C39</f>
        <v>0</v>
      </c>
      <c r="P39" s="939">
        <f t="shared" ref="P39:P70" si="35">COUNTIF(AA39:DS39,"&lt;=3")</f>
        <v>0</v>
      </c>
      <c r="Q39" s="938">
        <f t="shared" ref="Q39:Q70" si="36">P39/C39</f>
        <v>0</v>
      </c>
      <c r="R39" s="825">
        <f t="shared" ref="R39:R70" si="37">SUMPRODUCT((((AA$5:DS$5)/3)&gt;=(AA39:DS39))*1)-$C$5+C39-1</f>
        <v>0</v>
      </c>
      <c r="S39" s="281">
        <f t="shared" ref="S39:S70" si="38">R39/C39</f>
        <v>0</v>
      </c>
      <c r="T39" s="826">
        <f t="shared" ref="T39:T70" si="39">SUMPRODUCT((((AA$5:DS$5)/2)&gt;=(AA39:DS39))*1)-$C$5+C39-1</f>
        <v>0</v>
      </c>
      <c r="U39" s="282">
        <f t="shared" ref="U39:U70" si="40">T39/C39</f>
        <v>0</v>
      </c>
      <c r="V39" s="283">
        <f t="array" ref="V39">SUM(1*(AA$5:DS$5=AA39:DS39))-1</f>
        <v>0</v>
      </c>
      <c r="W39" s="284">
        <f t="shared" ref="W39:W70" si="41">V39/C39</f>
        <v>0</v>
      </c>
      <c r="X39" s="873">
        <f t="shared" ref="X39:X70" si="42">AVERAGE(AA39:DS39)</f>
        <v>12</v>
      </c>
      <c r="Y39" s="873">
        <f t="shared" ref="Y39:Y70" si="43">AVERAGEIFS($AA$5:$DS$5,AA39:DS39,"&gt;0")</f>
        <v>13</v>
      </c>
      <c r="Z39" s="881">
        <f t="shared" ref="Z39:Z70" si="44">X39/Y39</f>
        <v>0.92307692307692313</v>
      </c>
      <c r="AA39" s="229">
        <v>12</v>
      </c>
      <c r="AB39" s="219"/>
      <c r="AC39" s="219"/>
      <c r="AD39" s="220"/>
      <c r="AE39" s="220"/>
      <c r="AF39" s="220"/>
      <c r="AG39" s="220"/>
      <c r="AH39" s="220"/>
      <c r="AI39" s="220"/>
      <c r="AJ39" s="220"/>
      <c r="AK39" s="220"/>
      <c r="AL39" s="221"/>
      <c r="AM39" s="221"/>
      <c r="AN39" s="221"/>
      <c r="AO39" s="221"/>
      <c r="AP39" s="221"/>
      <c r="AQ39" s="221"/>
      <c r="AR39" s="221"/>
      <c r="AS39" s="222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5"/>
      <c r="BP39" s="225"/>
      <c r="BQ39" s="225"/>
      <c r="BR39" s="225"/>
      <c r="BS39" s="225"/>
      <c r="BT39" s="225"/>
      <c r="BU39" s="225"/>
      <c r="BV39" s="225"/>
      <c r="BW39" s="225"/>
      <c r="BX39" s="225"/>
      <c r="BY39" s="226"/>
      <c r="BZ39" s="226"/>
      <c r="CA39" s="226"/>
      <c r="CB39" s="226"/>
      <c r="CC39" s="226"/>
      <c r="CD39" s="226"/>
      <c r="CE39" s="226"/>
      <c r="CF39" s="226"/>
      <c r="CG39" s="226"/>
      <c r="CH39" s="226"/>
      <c r="CI39" s="226"/>
      <c r="CJ39" s="226"/>
      <c r="CK39" s="226"/>
      <c r="CL39" s="227"/>
      <c r="CM39" s="227"/>
      <c r="CN39" s="227"/>
      <c r="CO39" s="227"/>
      <c r="CP39" s="227"/>
      <c r="CQ39" s="227"/>
      <c r="CR39" s="227"/>
      <c r="CS39" s="227"/>
      <c r="CT39" s="227"/>
      <c r="CU39" s="227"/>
      <c r="CV39" s="227"/>
      <c r="CW39" s="227"/>
      <c r="CX39" s="220"/>
      <c r="CY39" s="220"/>
      <c r="CZ39" s="220"/>
      <c r="DA39" s="228"/>
      <c r="DB39" s="228"/>
      <c r="DC39" s="228"/>
      <c r="DD39" s="228"/>
      <c r="DE39" s="228"/>
      <c r="DF39" s="228"/>
      <c r="DG39" s="228"/>
      <c r="DH39" s="228"/>
      <c r="DI39" s="228"/>
      <c r="DJ39" s="228"/>
      <c r="DK39" s="830"/>
      <c r="DL39" s="830"/>
      <c r="DM39" s="830"/>
      <c r="DN39" s="830"/>
      <c r="DO39" s="830"/>
      <c r="DP39" s="830"/>
      <c r="DQ39" s="1274"/>
      <c r="DR39" s="1274"/>
      <c r="DS39" s="1337"/>
    </row>
    <row r="40" spans="1:123" s="1166" customFormat="1" ht="11.1" customHeight="1" x14ac:dyDescent="0.2">
      <c r="A40" s="886">
        <f t="array" ref="A40">IF((G40&gt;=1),MAX(IF(AA40:DS40=1,$AA$2:$DS$2)),"-")</f>
        <v>91</v>
      </c>
      <c r="B40" s="181" t="s">
        <v>147</v>
      </c>
      <c r="C40" s="945">
        <f t="shared" si="25"/>
        <v>60</v>
      </c>
      <c r="D40" s="944">
        <f t="shared" si="26"/>
        <v>0.625</v>
      </c>
      <c r="E40" s="893">
        <f t="array" ref="E40">IF((C40&gt;=1),MIN(IF(AA40:DS40&gt;=1,$AA$3:$DS$3)),"-")</f>
        <v>39913</v>
      </c>
      <c r="F40" s="890">
        <f t="array" ref="F40">IF((C40&gt;=1),MAX(IF(AA40:DS40&gt;=1,$AA$3:$DS$3)),"-")</f>
        <v>42367</v>
      </c>
      <c r="G40" s="939">
        <f t="shared" si="27"/>
        <v>10</v>
      </c>
      <c r="H40" s="943">
        <f t="shared" si="28"/>
        <v>0.16666666666666666</v>
      </c>
      <c r="I40" s="859">
        <f t="array" ref="I40">IF((G40&gt;=1),MAX(IF(AA40:DS40=1,$AA$3:$DS$3)),"-")</f>
        <v>42294</v>
      </c>
      <c r="J40" s="868">
        <f t="shared" ca="1" si="29"/>
        <v>4</v>
      </c>
      <c r="K40" s="868">
        <f t="shared" ca="1" si="30"/>
        <v>5</v>
      </c>
      <c r="L40" s="942">
        <f t="shared" si="31"/>
        <v>5</v>
      </c>
      <c r="M40" s="941">
        <f t="shared" si="32"/>
        <v>8.3333333333333329E-2</v>
      </c>
      <c r="N40" s="280">
        <f t="shared" si="33"/>
        <v>8</v>
      </c>
      <c r="O40" s="940">
        <f t="shared" si="34"/>
        <v>0.13333333333333333</v>
      </c>
      <c r="P40" s="939">
        <f t="shared" si="35"/>
        <v>23</v>
      </c>
      <c r="Q40" s="938">
        <f t="shared" si="36"/>
        <v>0.38333333333333336</v>
      </c>
      <c r="R40" s="825">
        <f t="shared" si="37"/>
        <v>25</v>
      </c>
      <c r="S40" s="281">
        <f t="shared" si="38"/>
        <v>0.41666666666666669</v>
      </c>
      <c r="T40" s="826">
        <f t="shared" si="39"/>
        <v>34</v>
      </c>
      <c r="U40" s="282">
        <f t="shared" si="40"/>
        <v>0.56666666666666665</v>
      </c>
      <c r="V40" s="283">
        <f t="array" ref="V40">SUM(1*(AA$5:DS$5=AA40:DS40))-1</f>
        <v>3</v>
      </c>
      <c r="W40" s="284">
        <f t="shared" si="41"/>
        <v>0.05</v>
      </c>
      <c r="X40" s="873">
        <f t="shared" si="42"/>
        <v>6.15</v>
      </c>
      <c r="Y40" s="873">
        <f t="shared" si="43"/>
        <v>12.883333333333333</v>
      </c>
      <c r="Z40" s="881">
        <f t="shared" si="44"/>
        <v>0.47736093143596381</v>
      </c>
      <c r="AA40" s="218"/>
      <c r="AB40" s="219"/>
      <c r="AC40" s="219"/>
      <c r="AD40" s="220"/>
      <c r="AE40" s="220"/>
      <c r="AF40" s="220"/>
      <c r="AG40" s="220"/>
      <c r="AH40" s="220"/>
      <c r="AI40" s="220"/>
      <c r="AJ40" s="220"/>
      <c r="AK40" s="220"/>
      <c r="AL40" s="222"/>
      <c r="AM40" s="222"/>
      <c r="AN40" s="222"/>
      <c r="AO40" s="222"/>
      <c r="AP40" s="222"/>
      <c r="AQ40" s="222">
        <v>9</v>
      </c>
      <c r="AR40" s="222">
        <v>8</v>
      </c>
      <c r="AS40" s="222">
        <v>11</v>
      </c>
      <c r="AT40" s="223">
        <v>10</v>
      </c>
      <c r="AU40" s="223">
        <v>6</v>
      </c>
      <c r="AV40" s="223"/>
      <c r="AW40" s="223"/>
      <c r="AX40" s="223"/>
      <c r="AY40" s="223">
        <v>3</v>
      </c>
      <c r="AZ40" s="223">
        <v>8</v>
      </c>
      <c r="BA40" s="223">
        <v>6</v>
      </c>
      <c r="BB40" s="223">
        <v>3</v>
      </c>
      <c r="BC40" s="223">
        <v>4</v>
      </c>
      <c r="BD40" s="224"/>
      <c r="BE40" s="224">
        <v>9</v>
      </c>
      <c r="BF40" s="224">
        <v>4</v>
      </c>
      <c r="BG40" s="224">
        <v>4</v>
      </c>
      <c r="BH40" s="224">
        <v>8</v>
      </c>
      <c r="BI40" s="224">
        <v>3</v>
      </c>
      <c r="BJ40" s="224">
        <v>10</v>
      </c>
      <c r="BK40" s="224">
        <v>6</v>
      </c>
      <c r="BL40" s="224">
        <v>10</v>
      </c>
      <c r="BM40" s="224">
        <v>9</v>
      </c>
      <c r="BN40" s="224">
        <v>5</v>
      </c>
      <c r="BO40" s="225">
        <v>2</v>
      </c>
      <c r="BP40" s="225"/>
      <c r="BQ40" s="225">
        <v>4</v>
      </c>
      <c r="BR40" s="225">
        <v>3</v>
      </c>
      <c r="BS40" s="225"/>
      <c r="BT40" s="225">
        <v>10</v>
      </c>
      <c r="BU40" s="225"/>
      <c r="BV40" s="225">
        <v>1</v>
      </c>
      <c r="BW40" s="225"/>
      <c r="BX40" s="225">
        <v>8</v>
      </c>
      <c r="BY40" s="226">
        <v>6</v>
      </c>
      <c r="BZ40" s="226"/>
      <c r="CA40" s="226"/>
      <c r="CB40" s="226">
        <v>1</v>
      </c>
      <c r="CC40" s="226">
        <v>3</v>
      </c>
      <c r="CD40" s="226"/>
      <c r="CE40" s="226"/>
      <c r="CF40" s="226"/>
      <c r="CG40" s="226"/>
      <c r="CH40" s="226"/>
      <c r="CI40" s="226"/>
      <c r="CJ40" s="226">
        <v>2</v>
      </c>
      <c r="CK40" s="226">
        <v>4</v>
      </c>
      <c r="CL40" s="227"/>
      <c r="CM40" s="227">
        <v>1</v>
      </c>
      <c r="CN40" s="227">
        <v>6</v>
      </c>
      <c r="CO40" s="227">
        <v>1</v>
      </c>
      <c r="CP40" s="227">
        <v>1</v>
      </c>
      <c r="CQ40" s="227">
        <v>3</v>
      </c>
      <c r="CR40" s="227">
        <v>2</v>
      </c>
      <c r="CS40" s="227"/>
      <c r="CT40" s="227">
        <v>3</v>
      </c>
      <c r="CU40" s="227">
        <v>7</v>
      </c>
      <c r="CV40" s="227">
        <v>7</v>
      </c>
      <c r="CW40" s="227">
        <v>14</v>
      </c>
      <c r="CX40" s="220">
        <v>2</v>
      </c>
      <c r="CY40" s="220">
        <v>1</v>
      </c>
      <c r="CZ40" s="220">
        <v>11</v>
      </c>
      <c r="DA40" s="228">
        <v>9</v>
      </c>
      <c r="DB40" s="228">
        <v>2</v>
      </c>
      <c r="DC40" s="228">
        <v>16</v>
      </c>
      <c r="DD40" s="228">
        <v>6</v>
      </c>
      <c r="DE40" s="228">
        <v>3</v>
      </c>
      <c r="DF40" s="228">
        <v>10</v>
      </c>
      <c r="DG40" s="228">
        <v>8</v>
      </c>
      <c r="DH40" s="228">
        <v>1</v>
      </c>
      <c r="DI40" s="228"/>
      <c r="DJ40" s="228">
        <v>1</v>
      </c>
      <c r="DK40" s="830">
        <v>10</v>
      </c>
      <c r="DL40" s="830">
        <v>1</v>
      </c>
      <c r="DM40" s="830">
        <v>1</v>
      </c>
      <c r="DN40" s="830">
        <v>14</v>
      </c>
      <c r="DO40" s="830">
        <v>13</v>
      </c>
      <c r="DP40" s="830">
        <v>18</v>
      </c>
      <c r="DQ40" s="1274">
        <v>17</v>
      </c>
      <c r="DR40" s="1274"/>
      <c r="DS40" s="1337"/>
    </row>
    <row r="41" spans="1:123" s="1166" customFormat="1" ht="11.1" customHeight="1" x14ac:dyDescent="0.2">
      <c r="A41" s="886" t="str">
        <f t="array" ref="A41">IF((G41&gt;=1),MAX(IF(AA41:DS41=1,$AA$2:$DS$2)),"-")</f>
        <v>-</v>
      </c>
      <c r="B41" s="177" t="s">
        <v>69</v>
      </c>
      <c r="C41" s="945">
        <f t="shared" si="25"/>
        <v>16</v>
      </c>
      <c r="D41" s="944">
        <f t="shared" si="26"/>
        <v>0.16666666666666666</v>
      </c>
      <c r="E41" s="893">
        <f t="array" ref="E41">IF((C41&gt;=1),MIN(IF(AA41:DS41&gt;=1,$AA$3:$DS$3)),"-")</f>
        <v>40145</v>
      </c>
      <c r="F41" s="890">
        <f t="array" ref="F41">IF((C41&gt;=1),MAX(IF(AA41:DS41&gt;=1,$AA$3:$DS$3)),"-")</f>
        <v>42391</v>
      </c>
      <c r="G41" s="939">
        <f t="shared" si="27"/>
        <v>0</v>
      </c>
      <c r="H41" s="943">
        <f t="shared" si="28"/>
        <v>0</v>
      </c>
      <c r="I41" s="859" t="str">
        <f t="array" ref="I41">IF((G41&gt;=1),MAX(IF(AA41:DS41=1,$AA$3:$DS$3)),"-")</f>
        <v>-</v>
      </c>
      <c r="J41" s="868" t="str">
        <f t="shared" ca="1" si="29"/>
        <v>-</v>
      </c>
      <c r="K41" s="868" t="str">
        <f t="shared" ca="1" si="30"/>
        <v>-</v>
      </c>
      <c r="L41" s="942">
        <f t="shared" si="31"/>
        <v>2</v>
      </c>
      <c r="M41" s="941">
        <f t="shared" si="32"/>
        <v>0.125</v>
      </c>
      <c r="N41" s="280">
        <f t="shared" si="33"/>
        <v>1</v>
      </c>
      <c r="O41" s="940">
        <f t="shared" si="34"/>
        <v>6.25E-2</v>
      </c>
      <c r="P41" s="939">
        <f t="shared" si="35"/>
        <v>3</v>
      </c>
      <c r="Q41" s="938">
        <f t="shared" si="36"/>
        <v>0.1875</v>
      </c>
      <c r="R41" s="825">
        <f t="shared" si="37"/>
        <v>4</v>
      </c>
      <c r="S41" s="281">
        <f t="shared" si="38"/>
        <v>0.25</v>
      </c>
      <c r="T41" s="826">
        <f t="shared" si="39"/>
        <v>5</v>
      </c>
      <c r="U41" s="282">
        <f t="shared" si="40"/>
        <v>0.3125</v>
      </c>
      <c r="V41" s="283">
        <f t="array" ref="V41">SUM(1*(AA$5:DS$5=AA41:DS41))-1</f>
        <v>5</v>
      </c>
      <c r="W41" s="284">
        <f t="shared" si="41"/>
        <v>0.3125</v>
      </c>
      <c r="X41" s="873">
        <f t="shared" si="42"/>
        <v>7.8125</v>
      </c>
      <c r="Y41" s="873">
        <f t="shared" si="43"/>
        <v>11.875</v>
      </c>
      <c r="Z41" s="881">
        <f t="shared" si="44"/>
        <v>0.65789473684210531</v>
      </c>
      <c r="AA41" s="218"/>
      <c r="AB41" s="219"/>
      <c r="AC41" s="219"/>
      <c r="AD41" s="220"/>
      <c r="AE41" s="220"/>
      <c r="AF41" s="220"/>
      <c r="AG41" s="220"/>
      <c r="AH41" s="220"/>
      <c r="AI41" s="220"/>
      <c r="AJ41" s="220"/>
      <c r="AK41" s="220"/>
      <c r="AL41" s="221"/>
      <c r="AM41" s="221"/>
      <c r="AN41" s="221"/>
      <c r="AO41" s="221"/>
      <c r="AP41" s="221"/>
      <c r="AQ41" s="221"/>
      <c r="AR41" s="221"/>
      <c r="AS41" s="222"/>
      <c r="AT41" s="223"/>
      <c r="AU41" s="223"/>
      <c r="AV41" s="223"/>
      <c r="AW41" s="223">
        <v>10</v>
      </c>
      <c r="AX41" s="223"/>
      <c r="AY41" s="223"/>
      <c r="AZ41" s="223"/>
      <c r="BA41" s="223"/>
      <c r="BB41" s="223"/>
      <c r="BC41" s="223"/>
      <c r="BD41" s="224"/>
      <c r="BE41" s="224"/>
      <c r="BF41" s="224"/>
      <c r="BG41" s="224"/>
      <c r="BH41" s="224"/>
      <c r="BI41" s="224"/>
      <c r="BJ41" s="224">
        <v>11</v>
      </c>
      <c r="BK41" s="224"/>
      <c r="BL41" s="224">
        <v>9</v>
      </c>
      <c r="BM41" s="224">
        <v>11</v>
      </c>
      <c r="BN41" s="224"/>
      <c r="BO41" s="225"/>
      <c r="BP41" s="225"/>
      <c r="BQ41" s="225"/>
      <c r="BR41" s="225"/>
      <c r="BS41" s="225">
        <v>2</v>
      </c>
      <c r="BT41" s="225">
        <v>11</v>
      </c>
      <c r="BU41" s="225">
        <v>8</v>
      </c>
      <c r="BV41" s="225"/>
      <c r="BW41" s="225">
        <v>2</v>
      </c>
      <c r="BX41" s="225"/>
      <c r="BY41" s="226">
        <v>7</v>
      </c>
      <c r="BZ41" s="226"/>
      <c r="CA41" s="226">
        <v>11</v>
      </c>
      <c r="CB41" s="226"/>
      <c r="CC41" s="226"/>
      <c r="CD41" s="226">
        <v>8</v>
      </c>
      <c r="CE41" s="226"/>
      <c r="CF41" s="226"/>
      <c r="CG41" s="226"/>
      <c r="CH41" s="226"/>
      <c r="CI41" s="226"/>
      <c r="CJ41" s="226">
        <v>3</v>
      </c>
      <c r="CK41" s="226"/>
      <c r="CL41" s="227"/>
      <c r="CM41" s="227"/>
      <c r="CN41" s="227"/>
      <c r="CO41" s="227"/>
      <c r="CP41" s="227"/>
      <c r="CQ41" s="227"/>
      <c r="CR41" s="227"/>
      <c r="CS41" s="227"/>
      <c r="CT41" s="227"/>
      <c r="CU41" s="227"/>
      <c r="CV41" s="227"/>
      <c r="CW41" s="227"/>
      <c r="CX41" s="230"/>
      <c r="CY41" s="230"/>
      <c r="CZ41" s="230"/>
      <c r="DA41" s="231"/>
      <c r="DB41" s="231"/>
      <c r="DC41" s="228">
        <v>6</v>
      </c>
      <c r="DD41" s="228"/>
      <c r="DE41" s="228">
        <v>5</v>
      </c>
      <c r="DF41" s="228"/>
      <c r="DG41" s="228"/>
      <c r="DH41" s="228"/>
      <c r="DI41" s="228"/>
      <c r="DJ41" s="228"/>
      <c r="DK41" s="1335">
        <v>9</v>
      </c>
      <c r="DL41" s="1335"/>
      <c r="DM41" s="1335"/>
      <c r="DN41" s="1335"/>
      <c r="DO41" s="1335"/>
      <c r="DP41" s="1335"/>
      <c r="DQ41" s="1335"/>
      <c r="DR41" s="1335">
        <v>12</v>
      </c>
      <c r="DS41" s="1338"/>
    </row>
    <row r="42" spans="1:123" s="1166" customFormat="1" ht="11.1" customHeight="1" x14ac:dyDescent="0.2">
      <c r="A42" s="886">
        <f t="array" ref="A42">IF((G42&gt;=1),MAX(IF(AA42:DS42=1,$AA$2:$DS$2)),"-")</f>
        <v>35</v>
      </c>
      <c r="B42" s="176" t="s">
        <v>156</v>
      </c>
      <c r="C42" s="945">
        <f t="shared" si="25"/>
        <v>73</v>
      </c>
      <c r="D42" s="944">
        <f t="shared" si="26"/>
        <v>0.76041666666666663</v>
      </c>
      <c r="E42" s="893">
        <f t="array" ref="E42">IF((C42&gt;=1),MIN(IF(AA42:DS42&gt;=1,$AA$3:$DS$3)),"-")</f>
        <v>39913</v>
      </c>
      <c r="F42" s="890">
        <f t="array" ref="F42">IF((C42&gt;=1),MAX(IF(AA42:DS42&gt;=1,$AA$3:$DS$3)),"-")</f>
        <v>42391</v>
      </c>
      <c r="G42" s="939">
        <f t="shared" si="27"/>
        <v>6</v>
      </c>
      <c r="H42" s="943">
        <f t="shared" si="28"/>
        <v>8.2191780821917804E-2</v>
      </c>
      <c r="I42" s="859">
        <f t="array" ref="I42">IF((G42&gt;=1),MAX(IF(AA42:DS42=1,$AA$3:$DS$3)),"-")</f>
        <v>40606</v>
      </c>
      <c r="J42" s="868">
        <f t="shared" ca="1" si="29"/>
        <v>55</v>
      </c>
      <c r="K42" s="868">
        <f t="shared" ca="1" si="30"/>
        <v>61</v>
      </c>
      <c r="L42" s="942">
        <f t="shared" si="31"/>
        <v>8</v>
      </c>
      <c r="M42" s="941">
        <f t="shared" si="32"/>
        <v>0.1095890410958904</v>
      </c>
      <c r="N42" s="280">
        <f t="shared" si="33"/>
        <v>11</v>
      </c>
      <c r="O42" s="940">
        <f t="shared" si="34"/>
        <v>0.15068493150684931</v>
      </c>
      <c r="P42" s="939">
        <f t="shared" si="35"/>
        <v>25</v>
      </c>
      <c r="Q42" s="938">
        <f t="shared" si="36"/>
        <v>0.34246575342465752</v>
      </c>
      <c r="R42" s="825">
        <f t="shared" si="37"/>
        <v>26</v>
      </c>
      <c r="S42" s="281">
        <f t="shared" si="38"/>
        <v>0.35616438356164382</v>
      </c>
      <c r="T42" s="826">
        <f t="shared" si="39"/>
        <v>39</v>
      </c>
      <c r="U42" s="282">
        <f t="shared" si="40"/>
        <v>0.53424657534246578</v>
      </c>
      <c r="V42" s="283">
        <f t="array" ref="V42">SUM(1*(AA$5:DS$5=AA42:DS42))-1</f>
        <v>5</v>
      </c>
      <c r="W42" s="284">
        <f t="shared" si="41"/>
        <v>6.8493150684931503E-2</v>
      </c>
      <c r="X42" s="873">
        <f t="shared" si="42"/>
        <v>6.5205479452054798</v>
      </c>
      <c r="Y42" s="873">
        <f t="shared" si="43"/>
        <v>12.397260273972602</v>
      </c>
      <c r="Z42" s="881">
        <f t="shared" si="44"/>
        <v>0.52596685082872929</v>
      </c>
      <c r="AA42" s="218"/>
      <c r="AB42" s="219"/>
      <c r="AC42" s="219"/>
      <c r="AD42" s="220"/>
      <c r="AE42" s="220"/>
      <c r="AF42" s="220"/>
      <c r="AG42" s="220"/>
      <c r="AH42" s="220"/>
      <c r="AI42" s="220"/>
      <c r="AJ42" s="220"/>
      <c r="AK42" s="220"/>
      <c r="AL42" s="222"/>
      <c r="AM42" s="222"/>
      <c r="AN42" s="222"/>
      <c r="AO42" s="222"/>
      <c r="AP42" s="222"/>
      <c r="AQ42" s="222">
        <v>6</v>
      </c>
      <c r="AR42" s="222">
        <v>1</v>
      </c>
      <c r="AS42" s="222">
        <v>4</v>
      </c>
      <c r="AT42" s="223">
        <v>7</v>
      </c>
      <c r="AU42" s="223">
        <v>1</v>
      </c>
      <c r="AV42" s="223">
        <v>1</v>
      </c>
      <c r="AW42" s="223">
        <v>1</v>
      </c>
      <c r="AX42" s="223">
        <v>2</v>
      </c>
      <c r="AY42" s="223">
        <v>8</v>
      </c>
      <c r="AZ42" s="223">
        <v>3</v>
      </c>
      <c r="BA42" s="223">
        <v>8</v>
      </c>
      <c r="BB42" s="223"/>
      <c r="BC42" s="223">
        <v>7</v>
      </c>
      <c r="BD42" s="224">
        <v>2</v>
      </c>
      <c r="BE42" s="224">
        <v>7</v>
      </c>
      <c r="BF42" s="224">
        <v>1</v>
      </c>
      <c r="BG42" s="224">
        <v>14</v>
      </c>
      <c r="BH42" s="224">
        <v>2</v>
      </c>
      <c r="BI42" s="224">
        <v>1</v>
      </c>
      <c r="BJ42" s="224">
        <v>9</v>
      </c>
      <c r="BK42" s="224">
        <v>7</v>
      </c>
      <c r="BL42" s="224">
        <v>3</v>
      </c>
      <c r="BM42" s="224">
        <v>6</v>
      </c>
      <c r="BN42" s="224">
        <v>10</v>
      </c>
      <c r="BO42" s="225">
        <v>9</v>
      </c>
      <c r="BP42" s="225">
        <v>3</v>
      </c>
      <c r="BQ42" s="225">
        <v>8</v>
      </c>
      <c r="BR42" s="225">
        <v>5</v>
      </c>
      <c r="BS42" s="225">
        <v>3</v>
      </c>
      <c r="BT42" s="225"/>
      <c r="BU42" s="225">
        <v>2</v>
      </c>
      <c r="BV42" s="225">
        <v>3</v>
      </c>
      <c r="BW42" s="225">
        <v>6</v>
      </c>
      <c r="BX42" s="225">
        <v>5</v>
      </c>
      <c r="BY42" s="226">
        <v>2</v>
      </c>
      <c r="BZ42" s="226">
        <v>7</v>
      </c>
      <c r="CA42" s="226"/>
      <c r="CB42" s="226">
        <v>7</v>
      </c>
      <c r="CC42" s="226">
        <v>2</v>
      </c>
      <c r="CD42" s="226">
        <v>10</v>
      </c>
      <c r="CE42" s="226">
        <v>6</v>
      </c>
      <c r="CF42" s="226">
        <v>8</v>
      </c>
      <c r="CG42" s="226"/>
      <c r="CH42" s="226">
        <v>7</v>
      </c>
      <c r="CI42" s="226">
        <v>13</v>
      </c>
      <c r="CJ42" s="226">
        <v>16</v>
      </c>
      <c r="CK42" s="226">
        <v>3</v>
      </c>
      <c r="CL42" s="227">
        <v>2</v>
      </c>
      <c r="CM42" s="227">
        <v>3</v>
      </c>
      <c r="CN42" s="227">
        <v>8</v>
      </c>
      <c r="CO42" s="227">
        <v>8</v>
      </c>
      <c r="CP42" s="227">
        <v>9</v>
      </c>
      <c r="CQ42" s="227"/>
      <c r="CR42" s="227">
        <v>13</v>
      </c>
      <c r="CS42" s="227">
        <v>12</v>
      </c>
      <c r="CT42" s="227">
        <v>7</v>
      </c>
      <c r="CU42" s="227">
        <v>9</v>
      </c>
      <c r="CV42" s="227"/>
      <c r="CW42" s="227">
        <v>15</v>
      </c>
      <c r="CX42" s="220">
        <v>12</v>
      </c>
      <c r="CY42" s="220">
        <v>6</v>
      </c>
      <c r="CZ42" s="220">
        <v>7</v>
      </c>
      <c r="DA42" s="228">
        <v>4</v>
      </c>
      <c r="DB42" s="228">
        <v>6</v>
      </c>
      <c r="DC42" s="228">
        <v>13</v>
      </c>
      <c r="DD42" s="228"/>
      <c r="DE42" s="228">
        <v>6</v>
      </c>
      <c r="DF42" s="228">
        <v>14</v>
      </c>
      <c r="DG42" s="228">
        <v>15</v>
      </c>
      <c r="DH42" s="228">
        <v>12</v>
      </c>
      <c r="DI42" s="228">
        <v>12</v>
      </c>
      <c r="DJ42" s="228">
        <v>10</v>
      </c>
      <c r="DK42" s="830">
        <v>3</v>
      </c>
      <c r="DL42" s="830">
        <v>3</v>
      </c>
      <c r="DM42" s="830">
        <v>4</v>
      </c>
      <c r="DN42" s="830">
        <v>3</v>
      </c>
      <c r="DO42" s="830">
        <v>5</v>
      </c>
      <c r="DP42" s="830">
        <v>2</v>
      </c>
      <c r="DQ42" s="1274">
        <v>3</v>
      </c>
      <c r="DR42" s="1274">
        <v>14</v>
      </c>
      <c r="DS42" s="1337"/>
    </row>
    <row r="43" spans="1:123" s="1166" customFormat="1" ht="11.1" customHeight="1" x14ac:dyDescent="0.2">
      <c r="A43" s="886">
        <f t="array" ref="A43">IF((G43&gt;=1),MAX(IF(AA43:DS43=1,$AA$2:$DS$2)),"-")</f>
        <v>94</v>
      </c>
      <c r="B43" s="178" t="s">
        <v>218</v>
      </c>
      <c r="C43" s="945">
        <f t="shared" si="25"/>
        <v>33</v>
      </c>
      <c r="D43" s="944">
        <f t="shared" si="26"/>
        <v>0.34375</v>
      </c>
      <c r="E43" s="893">
        <f t="array" ref="E43">IF((C43&gt;=1),MIN(IF(AA43:DS43&gt;=1,$AA$3:$DS$3)),"-")</f>
        <v>41208</v>
      </c>
      <c r="F43" s="890">
        <f t="array" ref="F43">IF((C43&gt;=1),MAX(IF(AA43:DS43&gt;=1,$AA$3:$DS$3)),"-")</f>
        <v>42367</v>
      </c>
      <c r="G43" s="939">
        <f t="shared" si="27"/>
        <v>3</v>
      </c>
      <c r="H43" s="943">
        <f t="shared" si="28"/>
        <v>9.0909090909090912E-2</v>
      </c>
      <c r="I43" s="859">
        <f t="array" ref="I43">IF((G43&gt;=1),MAX(IF(AA43:DS43=1,$AA$3:$DS$3)),"-")</f>
        <v>42356</v>
      </c>
      <c r="J43" s="868">
        <f t="shared" ca="1" si="29"/>
        <v>1</v>
      </c>
      <c r="K43" s="868">
        <f t="shared" ca="1" si="30"/>
        <v>2</v>
      </c>
      <c r="L43" s="942">
        <f t="shared" si="31"/>
        <v>4</v>
      </c>
      <c r="M43" s="941">
        <f t="shared" si="32"/>
        <v>0.12121212121212122</v>
      </c>
      <c r="N43" s="280">
        <f t="shared" si="33"/>
        <v>3</v>
      </c>
      <c r="O43" s="940">
        <f t="shared" si="34"/>
        <v>9.0909090909090912E-2</v>
      </c>
      <c r="P43" s="939">
        <f t="shared" si="35"/>
        <v>10</v>
      </c>
      <c r="Q43" s="938">
        <f t="shared" si="36"/>
        <v>0.30303030303030304</v>
      </c>
      <c r="R43" s="825">
        <f t="shared" si="37"/>
        <v>15</v>
      </c>
      <c r="S43" s="281">
        <f t="shared" si="38"/>
        <v>0.45454545454545453</v>
      </c>
      <c r="T43" s="826">
        <f t="shared" si="39"/>
        <v>18</v>
      </c>
      <c r="U43" s="282">
        <f t="shared" si="40"/>
        <v>0.54545454545454541</v>
      </c>
      <c r="V43" s="283">
        <f t="array" ref="V43">SUM(1*(AA$5:DS$5=AA43:DS43))-1</f>
        <v>4</v>
      </c>
      <c r="W43" s="284">
        <f t="shared" si="41"/>
        <v>0.12121212121212122</v>
      </c>
      <c r="X43" s="873">
        <f t="shared" si="42"/>
        <v>6.9393939393939394</v>
      </c>
      <c r="Y43" s="873">
        <f t="shared" si="43"/>
        <v>14.575757575757576</v>
      </c>
      <c r="Z43" s="881">
        <f t="shared" si="44"/>
        <v>0.47609147609147606</v>
      </c>
      <c r="AA43" s="218"/>
      <c r="AB43" s="219"/>
      <c r="AC43" s="219"/>
      <c r="AD43" s="220"/>
      <c r="AE43" s="220"/>
      <c r="AF43" s="220"/>
      <c r="AG43" s="220"/>
      <c r="AH43" s="220"/>
      <c r="AI43" s="220"/>
      <c r="AJ43" s="220"/>
      <c r="AK43" s="220"/>
      <c r="AL43" s="221"/>
      <c r="AM43" s="221"/>
      <c r="AN43" s="221"/>
      <c r="AO43" s="221"/>
      <c r="AP43" s="221"/>
      <c r="AQ43" s="221"/>
      <c r="AR43" s="221"/>
      <c r="AS43" s="222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5"/>
      <c r="BP43" s="225"/>
      <c r="BQ43" s="225"/>
      <c r="BR43" s="225"/>
      <c r="BS43" s="225"/>
      <c r="BT43" s="225"/>
      <c r="BU43" s="225"/>
      <c r="BV43" s="225"/>
      <c r="BW43" s="225"/>
      <c r="BX43" s="225"/>
      <c r="BY43" s="226"/>
      <c r="BZ43" s="226"/>
      <c r="CA43" s="226"/>
      <c r="CB43" s="226">
        <v>8</v>
      </c>
      <c r="CC43" s="226"/>
      <c r="CD43" s="226">
        <v>2</v>
      </c>
      <c r="CE43" s="226"/>
      <c r="CF43" s="226"/>
      <c r="CG43" s="226">
        <v>9</v>
      </c>
      <c r="CH43" s="226">
        <v>4</v>
      </c>
      <c r="CI43" s="226">
        <v>14</v>
      </c>
      <c r="CJ43" s="226">
        <v>1</v>
      </c>
      <c r="CK43" s="226"/>
      <c r="CL43" s="227"/>
      <c r="CM43" s="227">
        <v>5</v>
      </c>
      <c r="CN43" s="227">
        <v>4</v>
      </c>
      <c r="CO43" s="227">
        <v>2</v>
      </c>
      <c r="CP43" s="227"/>
      <c r="CQ43" s="227">
        <v>11</v>
      </c>
      <c r="CR43" s="227">
        <v>3</v>
      </c>
      <c r="CS43" s="227">
        <v>3</v>
      </c>
      <c r="CT43" s="227">
        <v>9</v>
      </c>
      <c r="CU43" s="227">
        <v>16</v>
      </c>
      <c r="CV43" s="227"/>
      <c r="CW43" s="227">
        <v>9</v>
      </c>
      <c r="CX43" s="220">
        <v>1</v>
      </c>
      <c r="CY43" s="220">
        <v>11</v>
      </c>
      <c r="CZ43" s="220">
        <v>5</v>
      </c>
      <c r="DA43" s="228">
        <v>11</v>
      </c>
      <c r="DB43" s="228"/>
      <c r="DC43" s="228">
        <v>17</v>
      </c>
      <c r="DD43" s="228">
        <v>12</v>
      </c>
      <c r="DE43" s="228">
        <v>4</v>
      </c>
      <c r="DF43" s="228">
        <v>2</v>
      </c>
      <c r="DG43" s="228">
        <v>10</v>
      </c>
      <c r="DH43" s="228">
        <v>3</v>
      </c>
      <c r="DI43" s="228">
        <v>8</v>
      </c>
      <c r="DJ43" s="228">
        <v>6</v>
      </c>
      <c r="DK43" s="830">
        <v>12</v>
      </c>
      <c r="DL43" s="830">
        <v>12</v>
      </c>
      <c r="DM43" s="830"/>
      <c r="DN43" s="830">
        <v>2</v>
      </c>
      <c r="DO43" s="830">
        <v>4</v>
      </c>
      <c r="DP43" s="830">
        <v>1</v>
      </c>
      <c r="DQ43" s="1274">
        <v>8</v>
      </c>
      <c r="DR43" s="1274"/>
      <c r="DS43" s="1337"/>
    </row>
    <row r="44" spans="1:123" s="1166" customFormat="1" ht="11.1" customHeight="1" x14ac:dyDescent="0.2">
      <c r="A44" s="886">
        <f t="array" ref="A44">IF((G44&gt;=1),MAX(IF(AA44:DS44=1,$AA$2:$DS$2)),"-")</f>
        <v>46</v>
      </c>
      <c r="B44" s="180" t="s">
        <v>153</v>
      </c>
      <c r="C44" s="945">
        <f t="shared" si="25"/>
        <v>4</v>
      </c>
      <c r="D44" s="944">
        <f t="shared" si="26"/>
        <v>4.1666666666666664E-2</v>
      </c>
      <c r="E44" s="893">
        <f t="array" ref="E44">IF((C44&gt;=1),MIN(IF(AA44:DS44&gt;=1,$AA$3:$DS$3)),"-")</f>
        <v>40145</v>
      </c>
      <c r="F44" s="890">
        <f t="array" ref="F44">IF((C44&gt;=1),MAX(IF(AA44:DS44&gt;=1,$AA$3:$DS$3)),"-")</f>
        <v>41607</v>
      </c>
      <c r="G44" s="939">
        <f t="shared" si="27"/>
        <v>1</v>
      </c>
      <c r="H44" s="943">
        <f t="shared" si="28"/>
        <v>0.25</v>
      </c>
      <c r="I44" s="859">
        <f t="array" ref="I44">IF((G44&gt;=1),MAX(IF(AA44:DS44=1,$AA$3:$DS$3)),"-")</f>
        <v>40942</v>
      </c>
      <c r="J44" s="868">
        <f t="shared" ca="1" si="29"/>
        <v>1</v>
      </c>
      <c r="K44" s="868">
        <f t="shared" ca="1" si="30"/>
        <v>50</v>
      </c>
      <c r="L44" s="942">
        <f t="shared" si="31"/>
        <v>0</v>
      </c>
      <c r="M44" s="941">
        <f t="shared" si="32"/>
        <v>0</v>
      </c>
      <c r="N44" s="280">
        <f t="shared" si="33"/>
        <v>0</v>
      </c>
      <c r="O44" s="940">
        <f t="shared" si="34"/>
        <v>0</v>
      </c>
      <c r="P44" s="939">
        <f t="shared" si="35"/>
        <v>1</v>
      </c>
      <c r="Q44" s="938">
        <f t="shared" si="36"/>
        <v>0.25</v>
      </c>
      <c r="R44" s="825">
        <f t="shared" si="37"/>
        <v>1</v>
      </c>
      <c r="S44" s="281">
        <f t="shared" si="38"/>
        <v>0.25</v>
      </c>
      <c r="T44" s="826">
        <f t="shared" si="39"/>
        <v>1</v>
      </c>
      <c r="U44" s="282">
        <f t="shared" si="40"/>
        <v>0.25</v>
      </c>
      <c r="V44" s="283">
        <f t="array" ref="V44">SUM(1*(AA$5:DS$5=AA44:DS44))-1</f>
        <v>0</v>
      </c>
      <c r="W44" s="284">
        <f t="shared" si="41"/>
        <v>0</v>
      </c>
      <c r="X44" s="873">
        <f t="shared" si="42"/>
        <v>7</v>
      </c>
      <c r="Y44" s="873">
        <f t="shared" si="43"/>
        <v>12</v>
      </c>
      <c r="Z44" s="881">
        <f t="shared" si="44"/>
        <v>0.58333333333333337</v>
      </c>
      <c r="AA44" s="218"/>
      <c r="AB44" s="219"/>
      <c r="AC44" s="219"/>
      <c r="AD44" s="220"/>
      <c r="AE44" s="220"/>
      <c r="AF44" s="220"/>
      <c r="AG44" s="220"/>
      <c r="AH44" s="220"/>
      <c r="AI44" s="220"/>
      <c r="AJ44" s="220"/>
      <c r="AK44" s="220"/>
      <c r="AL44" s="221"/>
      <c r="AM44" s="221"/>
      <c r="AN44" s="221"/>
      <c r="AO44" s="221"/>
      <c r="AP44" s="221"/>
      <c r="AQ44" s="221"/>
      <c r="AR44" s="221"/>
      <c r="AS44" s="222"/>
      <c r="AT44" s="223"/>
      <c r="AU44" s="223"/>
      <c r="AV44" s="223"/>
      <c r="AW44" s="223">
        <v>7</v>
      </c>
      <c r="AX44" s="223"/>
      <c r="AY44" s="223"/>
      <c r="AZ44" s="223"/>
      <c r="BA44" s="223"/>
      <c r="BB44" s="223">
        <v>5</v>
      </c>
      <c r="BC44" s="223"/>
      <c r="BD44" s="224"/>
      <c r="BE44" s="224"/>
      <c r="BF44" s="224"/>
      <c r="BG44" s="224"/>
      <c r="BH44" s="224"/>
      <c r="BI44" s="224"/>
      <c r="BJ44" s="224"/>
      <c r="BK44" s="224"/>
      <c r="BL44" s="224"/>
      <c r="BM44" s="224"/>
      <c r="BN44" s="224"/>
      <c r="BO44" s="225"/>
      <c r="BP44" s="225"/>
      <c r="BQ44" s="225"/>
      <c r="BR44" s="225"/>
      <c r="BS44" s="225"/>
      <c r="BT44" s="225">
        <v>1</v>
      </c>
      <c r="BU44" s="225"/>
      <c r="BV44" s="225"/>
      <c r="BW44" s="225"/>
      <c r="BX44" s="225"/>
      <c r="BY44" s="226"/>
      <c r="BZ44" s="226"/>
      <c r="CA44" s="226"/>
      <c r="CB44" s="226"/>
      <c r="CC44" s="226"/>
      <c r="CD44" s="226"/>
      <c r="CE44" s="226"/>
      <c r="CF44" s="226"/>
      <c r="CG44" s="226"/>
      <c r="CH44" s="226"/>
      <c r="CI44" s="226"/>
      <c r="CJ44" s="226"/>
      <c r="CK44" s="226"/>
      <c r="CL44" s="227"/>
      <c r="CM44" s="227"/>
      <c r="CN44" s="227"/>
      <c r="CO44" s="227"/>
      <c r="CP44" s="227">
        <v>15</v>
      </c>
      <c r="CQ44" s="227"/>
      <c r="CR44" s="227"/>
      <c r="CS44" s="227"/>
      <c r="CT44" s="227"/>
      <c r="CU44" s="227"/>
      <c r="CV44" s="227"/>
      <c r="CW44" s="227"/>
      <c r="CX44" s="220"/>
      <c r="CY44" s="220"/>
      <c r="CZ44" s="220"/>
      <c r="DA44" s="228"/>
      <c r="DB44" s="228"/>
      <c r="DC44" s="228"/>
      <c r="DD44" s="228"/>
      <c r="DE44" s="228"/>
      <c r="DF44" s="228"/>
      <c r="DG44" s="228"/>
      <c r="DH44" s="228"/>
      <c r="DI44" s="228"/>
      <c r="DJ44" s="228"/>
      <c r="DK44" s="830"/>
      <c r="DL44" s="830"/>
      <c r="DM44" s="830"/>
      <c r="DN44" s="830"/>
      <c r="DO44" s="830"/>
      <c r="DP44" s="830"/>
      <c r="DQ44" s="1274"/>
      <c r="DR44" s="1274"/>
      <c r="DS44" s="1337"/>
    </row>
    <row r="45" spans="1:123" s="1166" customFormat="1" ht="11.1" customHeight="1" x14ac:dyDescent="0.2">
      <c r="A45" s="886" t="str">
        <f t="array" ref="A45">IF((G45&gt;=1),MAX(IF(AA45:DS45=1,$AA$2:$DS$2)),"-")</f>
        <v>-</v>
      </c>
      <c r="B45" s="177" t="s">
        <v>132</v>
      </c>
      <c r="C45" s="945">
        <f t="shared" si="25"/>
        <v>1</v>
      </c>
      <c r="D45" s="944">
        <f t="shared" si="26"/>
        <v>1.0416666666666666E-2</v>
      </c>
      <c r="E45" s="893">
        <f t="array" ref="E45">IF((C45&gt;=1),MIN(IF(AA45:DS45&gt;=1,$AA$3:$DS$3)),"-")</f>
        <v>41040</v>
      </c>
      <c r="F45" s="890">
        <f t="array" ref="F45">IF((C45&gt;=1),MAX(IF(AA45:DS45&gt;=1,$AA$3:$DS$3)),"-")</f>
        <v>41040</v>
      </c>
      <c r="G45" s="939">
        <f t="shared" si="27"/>
        <v>0</v>
      </c>
      <c r="H45" s="943">
        <f t="shared" si="28"/>
        <v>0</v>
      </c>
      <c r="I45" s="859" t="str">
        <f t="array" ref="I45">IF((G45&gt;=1),MAX(IF(AA45:DS45=1,$AA$3:$DS$3)),"-")</f>
        <v>-</v>
      </c>
      <c r="J45" s="868" t="str">
        <f t="shared" ca="1" si="29"/>
        <v>-</v>
      </c>
      <c r="K45" s="868" t="str">
        <f t="shared" ca="1" si="30"/>
        <v>-</v>
      </c>
      <c r="L45" s="942">
        <f t="shared" si="31"/>
        <v>0</v>
      </c>
      <c r="M45" s="941">
        <f t="shared" si="32"/>
        <v>0</v>
      </c>
      <c r="N45" s="280">
        <f t="shared" si="33"/>
        <v>0</v>
      </c>
      <c r="O45" s="940">
        <f t="shared" si="34"/>
        <v>0</v>
      </c>
      <c r="P45" s="939">
        <f t="shared" si="35"/>
        <v>0</v>
      </c>
      <c r="Q45" s="938">
        <f t="shared" si="36"/>
        <v>0</v>
      </c>
      <c r="R45" s="825">
        <f t="shared" si="37"/>
        <v>0</v>
      </c>
      <c r="S45" s="281">
        <f t="shared" si="38"/>
        <v>0</v>
      </c>
      <c r="T45" s="826">
        <f t="shared" si="39"/>
        <v>0</v>
      </c>
      <c r="U45" s="282">
        <f t="shared" si="40"/>
        <v>0</v>
      </c>
      <c r="V45" s="283">
        <f t="array" ref="V45">SUM(1*(AA$5:DS$5=AA45:DS45))-1</f>
        <v>0</v>
      </c>
      <c r="W45" s="284">
        <f t="shared" si="41"/>
        <v>0</v>
      </c>
      <c r="X45" s="873">
        <f t="shared" si="42"/>
        <v>12</v>
      </c>
      <c r="Y45" s="873">
        <f t="shared" si="43"/>
        <v>14</v>
      </c>
      <c r="Z45" s="881">
        <f t="shared" si="44"/>
        <v>0.8571428571428571</v>
      </c>
      <c r="AA45" s="218"/>
      <c r="AB45" s="219"/>
      <c r="AC45" s="219"/>
      <c r="AD45" s="220"/>
      <c r="AE45" s="220"/>
      <c r="AF45" s="220"/>
      <c r="AG45" s="220"/>
      <c r="AH45" s="220"/>
      <c r="AI45" s="220"/>
      <c r="AJ45" s="220"/>
      <c r="AK45" s="220"/>
      <c r="AL45" s="221"/>
      <c r="AM45" s="221"/>
      <c r="AN45" s="221"/>
      <c r="AO45" s="221"/>
      <c r="AP45" s="221"/>
      <c r="AQ45" s="221"/>
      <c r="AR45" s="221"/>
      <c r="AS45" s="222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  <c r="BN45" s="224"/>
      <c r="BO45" s="225"/>
      <c r="BP45" s="225"/>
      <c r="BQ45" s="225"/>
      <c r="BR45" s="225"/>
      <c r="BS45" s="225"/>
      <c r="BT45" s="225"/>
      <c r="BU45" s="225"/>
      <c r="BV45" s="225"/>
      <c r="BW45" s="225"/>
      <c r="BX45" s="225">
        <v>12</v>
      </c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7"/>
      <c r="CM45" s="227"/>
      <c r="CN45" s="227"/>
      <c r="CO45" s="227"/>
      <c r="CP45" s="227"/>
      <c r="CQ45" s="227"/>
      <c r="CR45" s="227"/>
      <c r="CS45" s="227"/>
      <c r="CT45" s="227"/>
      <c r="CU45" s="227"/>
      <c r="CV45" s="227"/>
      <c r="CW45" s="227"/>
      <c r="CX45" s="220"/>
      <c r="CY45" s="220"/>
      <c r="CZ45" s="220"/>
      <c r="DA45" s="228"/>
      <c r="DB45" s="228"/>
      <c r="DC45" s="228"/>
      <c r="DD45" s="228"/>
      <c r="DE45" s="228"/>
      <c r="DF45" s="228"/>
      <c r="DG45" s="228"/>
      <c r="DH45" s="228"/>
      <c r="DI45" s="228"/>
      <c r="DJ45" s="228"/>
      <c r="DK45" s="830"/>
      <c r="DL45" s="830"/>
      <c r="DM45" s="830"/>
      <c r="DN45" s="830"/>
      <c r="DO45" s="830"/>
      <c r="DP45" s="830"/>
      <c r="DQ45" s="1274"/>
      <c r="DR45" s="1274"/>
      <c r="DS45" s="1337"/>
    </row>
    <row r="46" spans="1:123" s="1166" customFormat="1" ht="11.1" customHeight="1" x14ac:dyDescent="0.2">
      <c r="A46" s="886">
        <f t="array" ref="A46">IF((G46&gt;=1),MAX(IF(AA46:DS46=1,$AA$2:$DS$2)),"-")</f>
        <v>79</v>
      </c>
      <c r="B46" s="180" t="s">
        <v>173</v>
      </c>
      <c r="C46" s="945">
        <f t="shared" si="25"/>
        <v>15</v>
      </c>
      <c r="D46" s="944">
        <f t="shared" si="26"/>
        <v>0.15625</v>
      </c>
      <c r="E46" s="893">
        <f t="array" ref="E46">IF((C46&gt;=1),MIN(IF(AA46:DS46&gt;=1,$AA$3:$DS$3)),"-")</f>
        <v>41334</v>
      </c>
      <c r="F46" s="890">
        <f t="array" ref="F46">IF((C46&gt;=1),MAX(IF(AA46:DS46&gt;=1,$AA$3:$DS$3)),"-")</f>
        <v>42034</v>
      </c>
      <c r="G46" s="939">
        <f t="shared" si="27"/>
        <v>1</v>
      </c>
      <c r="H46" s="943">
        <f t="shared" si="28"/>
        <v>6.6666666666666666E-2</v>
      </c>
      <c r="I46" s="859">
        <f t="array" ref="I46">IF((G46&gt;=1),MAX(IF(AA46:DS46=1,$AA$3:$DS$3)),"-")</f>
        <v>41978</v>
      </c>
      <c r="J46" s="868">
        <f t="shared" ca="1" si="29"/>
        <v>1</v>
      </c>
      <c r="K46" s="868">
        <f t="shared" ca="1" si="30"/>
        <v>17</v>
      </c>
      <c r="L46" s="942">
        <f t="shared" si="31"/>
        <v>0</v>
      </c>
      <c r="M46" s="941">
        <f t="shared" si="32"/>
        <v>0</v>
      </c>
      <c r="N46" s="280">
        <f t="shared" si="33"/>
        <v>1</v>
      </c>
      <c r="O46" s="940">
        <f t="shared" si="34"/>
        <v>6.6666666666666666E-2</v>
      </c>
      <c r="P46" s="939">
        <f t="shared" si="35"/>
        <v>2</v>
      </c>
      <c r="Q46" s="938">
        <f t="shared" si="36"/>
        <v>0.13333333333333333</v>
      </c>
      <c r="R46" s="825">
        <f t="shared" si="37"/>
        <v>2</v>
      </c>
      <c r="S46" s="281">
        <f t="shared" si="38"/>
        <v>0.13333333333333333</v>
      </c>
      <c r="T46" s="826">
        <f t="shared" si="39"/>
        <v>7</v>
      </c>
      <c r="U46" s="282">
        <f t="shared" si="40"/>
        <v>0.46666666666666667</v>
      </c>
      <c r="V46" s="283">
        <f t="array" ref="V46">SUM(1*(AA$5:DS$5=AA46:DS46))-1</f>
        <v>2</v>
      </c>
      <c r="W46" s="284">
        <f t="shared" si="41"/>
        <v>0.13333333333333333</v>
      </c>
      <c r="X46" s="873">
        <f t="shared" si="42"/>
        <v>9.5333333333333332</v>
      </c>
      <c r="Y46" s="873">
        <f t="shared" si="43"/>
        <v>15</v>
      </c>
      <c r="Z46" s="881">
        <f t="shared" si="44"/>
        <v>0.63555555555555554</v>
      </c>
      <c r="AA46" s="218"/>
      <c r="AB46" s="219"/>
      <c r="AC46" s="219"/>
      <c r="AD46" s="220"/>
      <c r="AE46" s="220"/>
      <c r="AF46" s="220"/>
      <c r="AG46" s="220"/>
      <c r="AH46" s="220"/>
      <c r="AI46" s="220"/>
      <c r="AJ46" s="220"/>
      <c r="AK46" s="220"/>
      <c r="AL46" s="221"/>
      <c r="AM46" s="221"/>
      <c r="AN46" s="221"/>
      <c r="AO46" s="221"/>
      <c r="AP46" s="221"/>
      <c r="AQ46" s="221"/>
      <c r="AR46" s="221"/>
      <c r="AS46" s="222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5"/>
      <c r="BP46" s="225"/>
      <c r="BQ46" s="225"/>
      <c r="BR46" s="225"/>
      <c r="BS46" s="225"/>
      <c r="BT46" s="225"/>
      <c r="BU46" s="225"/>
      <c r="BV46" s="225"/>
      <c r="BW46" s="225"/>
      <c r="BX46" s="225"/>
      <c r="BY46" s="226"/>
      <c r="BZ46" s="226"/>
      <c r="CA46" s="226"/>
      <c r="CB46" s="226"/>
      <c r="CC46" s="226"/>
      <c r="CD46" s="226"/>
      <c r="CE46" s="226"/>
      <c r="CF46" s="226"/>
      <c r="CG46" s="226">
        <v>5</v>
      </c>
      <c r="CH46" s="226"/>
      <c r="CI46" s="226">
        <v>9</v>
      </c>
      <c r="CJ46" s="226"/>
      <c r="CK46" s="226">
        <v>11</v>
      </c>
      <c r="CL46" s="227"/>
      <c r="CM46" s="227">
        <v>8</v>
      </c>
      <c r="CN46" s="227"/>
      <c r="CO46" s="227">
        <v>3</v>
      </c>
      <c r="CP46" s="227">
        <v>16</v>
      </c>
      <c r="CQ46" s="227">
        <v>7</v>
      </c>
      <c r="CR46" s="227">
        <v>8</v>
      </c>
      <c r="CS46" s="227">
        <v>13</v>
      </c>
      <c r="CT46" s="227">
        <v>6</v>
      </c>
      <c r="CU46" s="227">
        <v>8</v>
      </c>
      <c r="CV46" s="227"/>
      <c r="CW46" s="227">
        <v>16</v>
      </c>
      <c r="CX46" s="220">
        <v>16</v>
      </c>
      <c r="CY46" s="220"/>
      <c r="CZ46" s="220"/>
      <c r="DA46" s="228">
        <v>1</v>
      </c>
      <c r="DB46" s="228"/>
      <c r="DC46" s="228"/>
      <c r="DD46" s="228">
        <v>16</v>
      </c>
      <c r="DE46" s="228"/>
      <c r="DF46" s="228"/>
      <c r="DG46" s="228"/>
      <c r="DH46" s="228"/>
      <c r="DI46" s="228"/>
      <c r="DJ46" s="228"/>
      <c r="DK46" s="830"/>
      <c r="DL46" s="830"/>
      <c r="DM46" s="830"/>
      <c r="DN46" s="830"/>
      <c r="DO46" s="830"/>
      <c r="DP46" s="830"/>
      <c r="DQ46" s="1274"/>
      <c r="DR46" s="1274"/>
      <c r="DS46" s="1337"/>
    </row>
    <row r="47" spans="1:123" s="1166" customFormat="1" ht="11.1" customHeight="1" x14ac:dyDescent="0.2">
      <c r="A47" s="886">
        <f t="array" ref="A47">IF((G47&gt;=1),MAX(IF(AA47:DS47=1,$AA$2:$DS$2)),"-")</f>
        <v>43</v>
      </c>
      <c r="B47" s="179" t="s">
        <v>150</v>
      </c>
      <c r="C47" s="945">
        <f t="shared" si="25"/>
        <v>7</v>
      </c>
      <c r="D47" s="944">
        <f t="shared" si="26"/>
        <v>7.2916666666666671E-2</v>
      </c>
      <c r="E47" s="893">
        <f t="array" ref="E47">IF((C47&gt;=1),MIN(IF(AA47:DS47&gt;=1,$AA$3:$DS$3)),"-")</f>
        <v>40782</v>
      </c>
      <c r="F47" s="890">
        <f t="array" ref="F47">IF((C47&gt;=1),MAX(IF(AA47:DS47&gt;=1,$AA$3:$DS$3)),"-")</f>
        <v>41880</v>
      </c>
      <c r="G47" s="939">
        <f t="shared" si="27"/>
        <v>2</v>
      </c>
      <c r="H47" s="943">
        <f t="shared" si="28"/>
        <v>0.2857142857142857</v>
      </c>
      <c r="I47" s="859">
        <f t="array" ref="I47">IF((G47&gt;=1),MAX(IF(AA47:DS47=1,$AA$3:$DS$3)),"-")</f>
        <v>40844</v>
      </c>
      <c r="J47" s="868">
        <f t="shared" ca="1" si="29"/>
        <v>4</v>
      </c>
      <c r="K47" s="868">
        <f t="shared" ca="1" si="30"/>
        <v>53</v>
      </c>
      <c r="L47" s="942">
        <f t="shared" si="31"/>
        <v>0</v>
      </c>
      <c r="M47" s="941">
        <f t="shared" si="32"/>
        <v>0</v>
      </c>
      <c r="N47" s="280">
        <f t="shared" si="33"/>
        <v>0</v>
      </c>
      <c r="O47" s="940">
        <f t="shared" si="34"/>
        <v>0</v>
      </c>
      <c r="P47" s="939">
        <f t="shared" si="35"/>
        <v>2</v>
      </c>
      <c r="Q47" s="938">
        <f t="shared" si="36"/>
        <v>0.2857142857142857</v>
      </c>
      <c r="R47" s="825">
        <f t="shared" si="37"/>
        <v>2</v>
      </c>
      <c r="S47" s="281">
        <f t="shared" si="38"/>
        <v>0.2857142857142857</v>
      </c>
      <c r="T47" s="826">
        <f t="shared" si="39"/>
        <v>3</v>
      </c>
      <c r="U47" s="282">
        <f t="shared" si="40"/>
        <v>0.42857142857142855</v>
      </c>
      <c r="V47" s="283">
        <f t="array" ref="V47">SUM(1*(AA$5:DS$5=AA47:DS47))-1</f>
        <v>2</v>
      </c>
      <c r="W47" s="284">
        <f t="shared" si="41"/>
        <v>0.2857142857142857</v>
      </c>
      <c r="X47" s="873">
        <f t="shared" si="42"/>
        <v>7.5714285714285712</v>
      </c>
      <c r="Y47" s="873">
        <f t="shared" si="43"/>
        <v>12.142857142857142</v>
      </c>
      <c r="Z47" s="881">
        <f t="shared" si="44"/>
        <v>0.62352941176470589</v>
      </c>
      <c r="AA47" s="218"/>
      <c r="AB47" s="219"/>
      <c r="AC47" s="219"/>
      <c r="AD47" s="220"/>
      <c r="AE47" s="220"/>
      <c r="AF47" s="220"/>
      <c r="AG47" s="220"/>
      <c r="AH47" s="220"/>
      <c r="AI47" s="220"/>
      <c r="AJ47" s="220"/>
      <c r="AK47" s="220"/>
      <c r="AL47" s="221"/>
      <c r="AM47" s="221"/>
      <c r="AN47" s="221"/>
      <c r="AO47" s="221"/>
      <c r="AP47" s="221"/>
      <c r="AQ47" s="221"/>
      <c r="AR47" s="221"/>
      <c r="AS47" s="222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5">
        <v>1</v>
      </c>
      <c r="BP47" s="225">
        <v>10</v>
      </c>
      <c r="BQ47" s="225">
        <v>1</v>
      </c>
      <c r="BR47" s="225"/>
      <c r="BS47" s="225">
        <v>5</v>
      </c>
      <c r="BT47" s="225"/>
      <c r="BU47" s="225"/>
      <c r="BV47" s="225"/>
      <c r="BW47" s="225"/>
      <c r="BX47" s="225"/>
      <c r="BY47" s="226"/>
      <c r="BZ47" s="226"/>
      <c r="CA47" s="226"/>
      <c r="CB47" s="226"/>
      <c r="CC47" s="226"/>
      <c r="CD47" s="226"/>
      <c r="CE47" s="226"/>
      <c r="CF47" s="226"/>
      <c r="CG47" s="226"/>
      <c r="CH47" s="226"/>
      <c r="CI47" s="226"/>
      <c r="CJ47" s="226">
        <v>17</v>
      </c>
      <c r="CK47" s="226"/>
      <c r="CL47" s="227">
        <v>5</v>
      </c>
      <c r="CM47" s="227"/>
      <c r="CN47" s="227"/>
      <c r="CO47" s="227"/>
      <c r="CP47" s="227"/>
      <c r="CQ47" s="227"/>
      <c r="CR47" s="227"/>
      <c r="CS47" s="227"/>
      <c r="CT47" s="227"/>
      <c r="CU47" s="227"/>
      <c r="CV47" s="227"/>
      <c r="CW47" s="227"/>
      <c r="CX47" s="220">
        <v>14</v>
      </c>
      <c r="CY47" s="220"/>
      <c r="CZ47" s="220"/>
      <c r="DA47" s="228"/>
      <c r="DB47" s="228"/>
      <c r="DC47" s="228"/>
      <c r="DD47" s="228"/>
      <c r="DE47" s="228"/>
      <c r="DF47" s="228"/>
      <c r="DG47" s="228"/>
      <c r="DH47" s="228"/>
      <c r="DI47" s="228"/>
      <c r="DJ47" s="228"/>
      <c r="DK47" s="830"/>
      <c r="DL47" s="830"/>
      <c r="DM47" s="830"/>
      <c r="DN47" s="830"/>
      <c r="DO47" s="830"/>
      <c r="DP47" s="830"/>
      <c r="DQ47" s="1274"/>
      <c r="DR47" s="1274"/>
      <c r="DS47" s="1337"/>
    </row>
    <row r="48" spans="1:123" s="1166" customFormat="1" ht="11.1" customHeight="1" x14ac:dyDescent="0.2">
      <c r="A48" s="886" t="str">
        <f t="array" ref="A48">IF((G48&gt;=1),MAX(IF(AA48:DS48=1,$AA$2:$DS$2)),"-")</f>
        <v>-</v>
      </c>
      <c r="B48" s="177" t="s">
        <v>68</v>
      </c>
      <c r="C48" s="945">
        <f t="shared" si="25"/>
        <v>8</v>
      </c>
      <c r="D48" s="944">
        <f t="shared" si="26"/>
        <v>8.3333333333333329E-2</v>
      </c>
      <c r="E48" s="893">
        <f t="array" ref="E48">IF((C48&gt;=1),MIN(IF(AA48:DS48&gt;=1,$AA$3:$DS$3)),"-")</f>
        <v>40145</v>
      </c>
      <c r="F48" s="890">
        <f t="array" ref="F48">IF((C48&gt;=1),MAX(IF(AA48:DS48&gt;=1,$AA$3:$DS$3)),"-")</f>
        <v>42356</v>
      </c>
      <c r="G48" s="939">
        <f t="shared" si="27"/>
        <v>0</v>
      </c>
      <c r="H48" s="943">
        <f t="shared" si="28"/>
        <v>0</v>
      </c>
      <c r="I48" s="859" t="str">
        <f t="array" ref="I48">IF((G48&gt;=1),MAX(IF(AA48:DS48=1,$AA$3:$DS$3)),"-")</f>
        <v>-</v>
      </c>
      <c r="J48" s="868" t="str">
        <f t="shared" ca="1" si="29"/>
        <v>-</v>
      </c>
      <c r="K48" s="868" t="str">
        <f t="shared" ca="1" si="30"/>
        <v>-</v>
      </c>
      <c r="L48" s="942">
        <f t="shared" si="31"/>
        <v>0</v>
      </c>
      <c r="M48" s="941">
        <f t="shared" si="32"/>
        <v>0</v>
      </c>
      <c r="N48" s="280">
        <f t="shared" si="33"/>
        <v>1</v>
      </c>
      <c r="O48" s="940">
        <f t="shared" si="34"/>
        <v>0.125</v>
      </c>
      <c r="P48" s="939">
        <f t="shared" si="35"/>
        <v>1</v>
      </c>
      <c r="Q48" s="938">
        <f t="shared" si="36"/>
        <v>0.125</v>
      </c>
      <c r="R48" s="825">
        <f t="shared" si="37"/>
        <v>1</v>
      </c>
      <c r="S48" s="281">
        <f t="shared" si="38"/>
        <v>0.125</v>
      </c>
      <c r="T48" s="826">
        <f t="shared" si="39"/>
        <v>2</v>
      </c>
      <c r="U48" s="282">
        <f t="shared" si="40"/>
        <v>0.25</v>
      </c>
      <c r="V48" s="283">
        <f t="array" ref="V48">SUM(1*(AA$5:DS$5=AA48:DS48))-1</f>
        <v>1</v>
      </c>
      <c r="W48" s="284">
        <f t="shared" si="41"/>
        <v>0.125</v>
      </c>
      <c r="X48" s="873">
        <f t="shared" si="42"/>
        <v>9.375</v>
      </c>
      <c r="Y48" s="873">
        <f t="shared" si="43"/>
        <v>13.75</v>
      </c>
      <c r="Z48" s="881">
        <f t="shared" si="44"/>
        <v>0.68181818181818177</v>
      </c>
      <c r="AA48" s="218"/>
      <c r="AB48" s="219"/>
      <c r="AC48" s="219"/>
      <c r="AD48" s="220"/>
      <c r="AE48" s="220"/>
      <c r="AF48" s="220"/>
      <c r="AG48" s="220"/>
      <c r="AH48" s="220"/>
      <c r="AI48" s="220"/>
      <c r="AJ48" s="220"/>
      <c r="AK48" s="220"/>
      <c r="AL48" s="221"/>
      <c r="AM48" s="221"/>
      <c r="AN48" s="221"/>
      <c r="AO48" s="221"/>
      <c r="AP48" s="221"/>
      <c r="AQ48" s="221"/>
      <c r="AR48" s="221"/>
      <c r="AS48" s="222"/>
      <c r="AT48" s="223"/>
      <c r="AU48" s="223"/>
      <c r="AV48" s="223"/>
      <c r="AW48" s="223">
        <v>8</v>
      </c>
      <c r="AX48" s="223">
        <v>10</v>
      </c>
      <c r="AY48" s="223"/>
      <c r="AZ48" s="223"/>
      <c r="BA48" s="223"/>
      <c r="BB48" s="223"/>
      <c r="BC48" s="223"/>
      <c r="BD48" s="224"/>
      <c r="BE48" s="224"/>
      <c r="BF48" s="224"/>
      <c r="BG48" s="224"/>
      <c r="BH48" s="224"/>
      <c r="BI48" s="224"/>
      <c r="BJ48" s="224"/>
      <c r="BK48" s="224">
        <v>4</v>
      </c>
      <c r="BL48" s="224"/>
      <c r="BM48" s="224"/>
      <c r="BN48" s="224"/>
      <c r="BO48" s="225"/>
      <c r="BP48" s="225">
        <v>9</v>
      </c>
      <c r="BQ48" s="225"/>
      <c r="BR48" s="225"/>
      <c r="BS48" s="225"/>
      <c r="BT48" s="225"/>
      <c r="BU48" s="225"/>
      <c r="BV48" s="225"/>
      <c r="BW48" s="225"/>
      <c r="BX48" s="225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7"/>
      <c r="CM48" s="227">
        <v>17</v>
      </c>
      <c r="CN48" s="227"/>
      <c r="CO48" s="227"/>
      <c r="CP48" s="227"/>
      <c r="CQ48" s="227"/>
      <c r="CR48" s="227"/>
      <c r="CS48" s="227"/>
      <c r="CT48" s="227"/>
      <c r="CU48" s="227">
        <v>14</v>
      </c>
      <c r="CV48" s="227"/>
      <c r="CW48" s="227"/>
      <c r="CX48" s="220"/>
      <c r="CY48" s="220">
        <v>3</v>
      </c>
      <c r="CZ48" s="220"/>
      <c r="DA48" s="228"/>
      <c r="DB48" s="228"/>
      <c r="DC48" s="228"/>
      <c r="DD48" s="228"/>
      <c r="DE48" s="228"/>
      <c r="DF48" s="228"/>
      <c r="DG48" s="228"/>
      <c r="DH48" s="228"/>
      <c r="DI48" s="228"/>
      <c r="DJ48" s="228"/>
      <c r="DK48" s="830"/>
      <c r="DL48" s="830"/>
      <c r="DM48" s="830"/>
      <c r="DN48" s="830"/>
      <c r="DO48" s="830"/>
      <c r="DP48" s="830">
        <v>10</v>
      </c>
      <c r="DQ48" s="1274"/>
      <c r="DR48" s="1274"/>
      <c r="DS48" s="1337"/>
    </row>
    <row r="49" spans="1:123" s="1166" customFormat="1" ht="11.1" customHeight="1" x14ac:dyDescent="0.2">
      <c r="A49" s="886" t="str">
        <f t="array" ref="A49">IF((G49&gt;=1),MAX(IF(AA49:DS49=1,$AA$2:$DS$2)),"-")</f>
        <v>-</v>
      </c>
      <c r="B49" s="177" t="s">
        <v>2</v>
      </c>
      <c r="C49" s="945">
        <f t="shared" si="25"/>
        <v>12</v>
      </c>
      <c r="D49" s="944">
        <f t="shared" si="26"/>
        <v>0.125</v>
      </c>
      <c r="E49" s="893">
        <f t="array" ref="E49">IF((C49&gt;=1),MIN(IF(AA49:DS49&gt;=1,$AA$3:$DS$3)),"-")</f>
        <v>39227</v>
      </c>
      <c r="F49" s="890">
        <f t="array" ref="F49">IF((C49&gt;=1),MAX(IF(AA49:DS49&gt;=1,$AA$3:$DS$3)),"-")</f>
        <v>40480</v>
      </c>
      <c r="G49" s="939">
        <f t="shared" si="27"/>
        <v>0</v>
      </c>
      <c r="H49" s="943">
        <f t="shared" si="28"/>
        <v>0</v>
      </c>
      <c r="I49" s="859" t="str">
        <f t="array" ref="I49">IF((G49&gt;=1),MAX(IF(AA49:DS49=1,$AA$3:$DS$3)),"-")</f>
        <v>-</v>
      </c>
      <c r="J49" s="868" t="str">
        <f t="shared" ca="1" si="29"/>
        <v>-</v>
      </c>
      <c r="K49" s="868" t="str">
        <f t="shared" ca="1" si="30"/>
        <v>-</v>
      </c>
      <c r="L49" s="942">
        <f t="shared" si="31"/>
        <v>0</v>
      </c>
      <c r="M49" s="941">
        <f t="shared" si="32"/>
        <v>0</v>
      </c>
      <c r="N49" s="280">
        <f t="shared" si="33"/>
        <v>1</v>
      </c>
      <c r="O49" s="940">
        <f t="shared" si="34"/>
        <v>8.3333333333333329E-2</v>
      </c>
      <c r="P49" s="939">
        <f t="shared" si="35"/>
        <v>1</v>
      </c>
      <c r="Q49" s="938">
        <f t="shared" si="36"/>
        <v>8.3333333333333329E-2</v>
      </c>
      <c r="R49" s="825">
        <f t="shared" si="37"/>
        <v>1</v>
      </c>
      <c r="S49" s="281">
        <f t="shared" si="38"/>
        <v>8.3333333333333329E-2</v>
      </c>
      <c r="T49" s="826">
        <f t="shared" si="39"/>
        <v>1</v>
      </c>
      <c r="U49" s="282">
        <f t="shared" si="40"/>
        <v>8.3333333333333329E-2</v>
      </c>
      <c r="V49" s="283">
        <f t="array" ref="V49">SUM(1*(AA$5:DS$5=AA49:DS49))-1</f>
        <v>2</v>
      </c>
      <c r="W49" s="284">
        <f t="shared" si="41"/>
        <v>0.16666666666666666</v>
      </c>
      <c r="X49" s="873">
        <f t="shared" si="42"/>
        <v>10</v>
      </c>
      <c r="Y49" s="873">
        <f t="shared" si="43"/>
        <v>12.333333333333334</v>
      </c>
      <c r="Z49" s="881">
        <f t="shared" si="44"/>
        <v>0.81081081081081074</v>
      </c>
      <c r="AA49" s="229">
        <v>11</v>
      </c>
      <c r="AB49" s="227">
        <v>12</v>
      </c>
      <c r="AC49" s="227"/>
      <c r="AD49" s="220">
        <v>11</v>
      </c>
      <c r="AE49" s="220">
        <v>11</v>
      </c>
      <c r="AF49" s="220"/>
      <c r="AG49" s="220">
        <v>14</v>
      </c>
      <c r="AH49" s="220">
        <v>11</v>
      </c>
      <c r="AI49" s="220"/>
      <c r="AJ49" s="220"/>
      <c r="AK49" s="220"/>
      <c r="AL49" s="222"/>
      <c r="AM49" s="222">
        <v>5</v>
      </c>
      <c r="AN49" s="222"/>
      <c r="AO49" s="222"/>
      <c r="AP49" s="222">
        <v>3</v>
      </c>
      <c r="AQ49" s="222">
        <v>12</v>
      </c>
      <c r="AR49" s="222">
        <v>10</v>
      </c>
      <c r="AS49" s="222">
        <v>9</v>
      </c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4"/>
      <c r="BE49" s="224"/>
      <c r="BF49" s="224">
        <v>11</v>
      </c>
      <c r="BG49" s="224"/>
      <c r="BH49" s="224"/>
      <c r="BI49" s="224"/>
      <c r="BJ49" s="224"/>
      <c r="BK49" s="224"/>
      <c r="BL49" s="224"/>
      <c r="BM49" s="224"/>
      <c r="BN49" s="224"/>
      <c r="BO49" s="225"/>
      <c r="BP49" s="225"/>
      <c r="BQ49" s="225"/>
      <c r="BR49" s="225"/>
      <c r="BS49" s="225"/>
      <c r="BT49" s="225"/>
      <c r="BU49" s="225"/>
      <c r="BV49" s="225"/>
      <c r="BW49" s="225"/>
      <c r="BX49" s="225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7"/>
      <c r="CM49" s="227"/>
      <c r="CN49" s="227"/>
      <c r="CO49" s="227"/>
      <c r="CP49" s="227"/>
      <c r="CQ49" s="227"/>
      <c r="CR49" s="227"/>
      <c r="CS49" s="227"/>
      <c r="CT49" s="227"/>
      <c r="CU49" s="227"/>
      <c r="CV49" s="227"/>
      <c r="CW49" s="227"/>
      <c r="CX49" s="220"/>
      <c r="CY49" s="220"/>
      <c r="CZ49" s="220"/>
      <c r="DA49" s="228"/>
      <c r="DB49" s="228"/>
      <c r="DC49" s="228"/>
      <c r="DD49" s="228"/>
      <c r="DE49" s="228"/>
      <c r="DF49" s="228"/>
      <c r="DG49" s="228"/>
      <c r="DH49" s="228"/>
      <c r="DI49" s="228"/>
      <c r="DJ49" s="228"/>
      <c r="DK49" s="830"/>
      <c r="DL49" s="830"/>
      <c r="DM49" s="830"/>
      <c r="DN49" s="830"/>
      <c r="DO49" s="830"/>
      <c r="DP49" s="830"/>
      <c r="DQ49" s="1274"/>
      <c r="DR49" s="1274"/>
      <c r="DS49" s="1337"/>
    </row>
    <row r="50" spans="1:123" s="1166" customFormat="1" ht="11.1" customHeight="1" x14ac:dyDescent="0.2">
      <c r="A50" s="886"/>
      <c r="B50" s="177" t="s">
        <v>372</v>
      </c>
      <c r="C50" s="945">
        <f t="shared" si="25"/>
        <v>1</v>
      </c>
      <c r="D50" s="944">
        <f t="shared" si="26"/>
        <v>1.0416666666666666E-2</v>
      </c>
      <c r="E50" s="893">
        <f t="array" ref="E50">IF((C50&gt;=1),MIN(IF(AA50:DS50&gt;=1,$AA$3:$DS$3)),"-")</f>
        <v>42367</v>
      </c>
      <c r="F50" s="890">
        <f t="array" ref="F50">IF((C50&gt;=1),MAX(IF(AA50:DS50&gt;=1,$AA$3:$DS$3)),"-")</f>
        <v>42367</v>
      </c>
      <c r="G50" s="939">
        <f t="shared" si="27"/>
        <v>0</v>
      </c>
      <c r="H50" s="943">
        <f t="shared" si="28"/>
        <v>0</v>
      </c>
      <c r="I50" s="859" t="str">
        <f t="array" ref="I50">IF((G50&gt;=1),MAX(IF(AA50:DS50=1,$AA$3:$DS$3)),"-")</f>
        <v>-</v>
      </c>
      <c r="J50" s="868" t="str">
        <f t="shared" ca="1" si="29"/>
        <v>-</v>
      </c>
      <c r="K50" s="868" t="str">
        <f t="shared" ca="1" si="30"/>
        <v>-</v>
      </c>
      <c r="L50" s="942">
        <f t="shared" si="31"/>
        <v>0</v>
      </c>
      <c r="M50" s="941">
        <f t="shared" si="32"/>
        <v>0</v>
      </c>
      <c r="N50" s="280">
        <f t="shared" si="33"/>
        <v>0</v>
      </c>
      <c r="O50" s="940">
        <f t="shared" si="34"/>
        <v>0</v>
      </c>
      <c r="P50" s="939">
        <f t="shared" si="35"/>
        <v>0</v>
      </c>
      <c r="Q50" s="938">
        <f t="shared" si="36"/>
        <v>0</v>
      </c>
      <c r="R50" s="825">
        <f t="shared" si="37"/>
        <v>0</v>
      </c>
      <c r="S50" s="281">
        <f t="shared" si="38"/>
        <v>0</v>
      </c>
      <c r="T50" s="826">
        <f t="shared" si="39"/>
        <v>0</v>
      </c>
      <c r="U50" s="282">
        <f t="shared" si="40"/>
        <v>0</v>
      </c>
      <c r="V50" s="283">
        <f t="array" ref="V50">SUM(1*(AA$5:DS$5=AA50:DS50))-1</f>
        <v>0</v>
      </c>
      <c r="W50" s="284">
        <f t="shared" si="41"/>
        <v>0</v>
      </c>
      <c r="X50" s="873">
        <f t="shared" si="42"/>
        <v>15</v>
      </c>
      <c r="Y50" s="873">
        <f t="shared" si="43"/>
        <v>18</v>
      </c>
      <c r="Z50" s="881">
        <f t="shared" si="44"/>
        <v>0.83333333333333337</v>
      </c>
      <c r="AA50" s="229"/>
      <c r="AB50" s="227"/>
      <c r="AC50" s="227"/>
      <c r="AD50" s="220"/>
      <c r="AE50" s="220"/>
      <c r="AF50" s="220"/>
      <c r="AG50" s="220"/>
      <c r="AH50" s="220"/>
      <c r="AI50" s="220"/>
      <c r="AJ50" s="220"/>
      <c r="AK50" s="220"/>
      <c r="AL50" s="222"/>
      <c r="AM50" s="222"/>
      <c r="AN50" s="222"/>
      <c r="AO50" s="222"/>
      <c r="AP50" s="222"/>
      <c r="AQ50" s="222"/>
      <c r="AR50" s="222"/>
      <c r="AS50" s="222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5"/>
      <c r="BP50" s="225"/>
      <c r="BQ50" s="225"/>
      <c r="BR50" s="225"/>
      <c r="BS50" s="225"/>
      <c r="BT50" s="225"/>
      <c r="BU50" s="225"/>
      <c r="BV50" s="225"/>
      <c r="BW50" s="225"/>
      <c r="BX50" s="225"/>
      <c r="BY50" s="226"/>
      <c r="BZ50" s="226"/>
      <c r="CA50" s="226"/>
      <c r="CB50" s="226"/>
      <c r="CC50" s="226"/>
      <c r="CD50" s="226"/>
      <c r="CE50" s="226"/>
      <c r="CF50" s="226"/>
      <c r="CG50" s="226"/>
      <c r="CH50" s="226"/>
      <c r="CI50" s="226"/>
      <c r="CJ50" s="226"/>
      <c r="CK50" s="226"/>
      <c r="CL50" s="227"/>
      <c r="CM50" s="227"/>
      <c r="CN50" s="227"/>
      <c r="CO50" s="227"/>
      <c r="CP50" s="227"/>
      <c r="CQ50" s="227"/>
      <c r="CR50" s="227"/>
      <c r="CS50" s="227"/>
      <c r="CT50" s="227"/>
      <c r="CU50" s="227"/>
      <c r="CV50" s="227"/>
      <c r="CW50" s="227"/>
      <c r="CX50" s="220"/>
      <c r="CY50" s="220"/>
      <c r="CZ50" s="220"/>
      <c r="DA50" s="228"/>
      <c r="DB50" s="228"/>
      <c r="DC50" s="228"/>
      <c r="DD50" s="228"/>
      <c r="DE50" s="228"/>
      <c r="DF50" s="228"/>
      <c r="DG50" s="228"/>
      <c r="DH50" s="228"/>
      <c r="DI50" s="228"/>
      <c r="DJ50" s="228"/>
      <c r="DK50" s="830"/>
      <c r="DL50" s="830"/>
      <c r="DM50" s="830"/>
      <c r="DN50" s="830"/>
      <c r="DO50" s="830"/>
      <c r="DP50" s="830"/>
      <c r="DQ50" s="1274">
        <v>15</v>
      </c>
      <c r="DR50" s="1274"/>
      <c r="DS50" s="1337"/>
    </row>
    <row r="51" spans="1:123" s="1166" customFormat="1" ht="11.1" customHeight="1" x14ac:dyDescent="0.2">
      <c r="A51" s="886" t="str">
        <f t="array" ref="A51">IF((G51&gt;=1),MAX(IF(AA51:DS51=1,$AA$2:$DS$2)),"-")</f>
        <v>-</v>
      </c>
      <c r="B51" s="177" t="s">
        <v>232</v>
      </c>
      <c r="C51" s="945">
        <f t="shared" si="25"/>
        <v>1</v>
      </c>
      <c r="D51" s="944">
        <f t="shared" si="26"/>
        <v>1.0416666666666666E-2</v>
      </c>
      <c r="E51" s="893">
        <f t="array" ref="E51">IF((C51&gt;=1),MIN(IF(AA51:DS51&gt;=1,$AA$3:$DS$3)),"-")</f>
        <v>41607</v>
      </c>
      <c r="F51" s="890">
        <f t="array" ref="F51">IF((C51&gt;=1),MAX(IF(AA51:DS51&gt;=1,$AA$3:$DS$3)),"-")</f>
        <v>41607</v>
      </c>
      <c r="G51" s="939">
        <f t="shared" si="27"/>
        <v>0</v>
      </c>
      <c r="H51" s="943">
        <f t="shared" si="28"/>
        <v>0</v>
      </c>
      <c r="I51" s="859" t="str">
        <f t="array" ref="I51">IF((G51&gt;=1),MAX(IF(AA51:DS51=1,$AA$3:$DS$3)),"-")</f>
        <v>-</v>
      </c>
      <c r="J51" s="868" t="str">
        <f t="shared" ca="1" si="29"/>
        <v>-</v>
      </c>
      <c r="K51" s="868" t="str">
        <f t="shared" ca="1" si="30"/>
        <v>-</v>
      </c>
      <c r="L51" s="942">
        <f t="shared" si="31"/>
        <v>0</v>
      </c>
      <c r="M51" s="941">
        <f t="shared" si="32"/>
        <v>0</v>
      </c>
      <c r="N51" s="280">
        <f t="shared" si="33"/>
        <v>0</v>
      </c>
      <c r="O51" s="940">
        <f t="shared" si="34"/>
        <v>0</v>
      </c>
      <c r="P51" s="939">
        <f t="shared" si="35"/>
        <v>0</v>
      </c>
      <c r="Q51" s="938">
        <f t="shared" si="36"/>
        <v>0</v>
      </c>
      <c r="R51" s="825">
        <f t="shared" si="37"/>
        <v>0</v>
      </c>
      <c r="S51" s="281">
        <f t="shared" si="38"/>
        <v>0</v>
      </c>
      <c r="T51" s="826">
        <f t="shared" si="39"/>
        <v>0</v>
      </c>
      <c r="U51" s="282">
        <f t="shared" si="40"/>
        <v>0</v>
      </c>
      <c r="V51" s="283">
        <f t="array" ref="V51">SUM(1*(AA$5:DS$5=AA51:DS51))-1</f>
        <v>0</v>
      </c>
      <c r="W51" s="284">
        <f t="shared" si="41"/>
        <v>0</v>
      </c>
      <c r="X51" s="873">
        <f t="shared" si="42"/>
        <v>13</v>
      </c>
      <c r="Y51" s="873">
        <f t="shared" si="43"/>
        <v>18</v>
      </c>
      <c r="Z51" s="881">
        <f t="shared" si="44"/>
        <v>0.72222222222222221</v>
      </c>
      <c r="AA51" s="218"/>
      <c r="AB51" s="219"/>
      <c r="AC51" s="219"/>
      <c r="AD51" s="220"/>
      <c r="AE51" s="220"/>
      <c r="AF51" s="220"/>
      <c r="AG51" s="220"/>
      <c r="AH51" s="220"/>
      <c r="AI51" s="220"/>
      <c r="AJ51" s="220"/>
      <c r="AK51" s="220"/>
      <c r="AL51" s="221"/>
      <c r="AM51" s="221"/>
      <c r="AN51" s="221"/>
      <c r="AO51" s="221"/>
      <c r="AP51" s="221"/>
      <c r="AQ51" s="221"/>
      <c r="AR51" s="221"/>
      <c r="AS51" s="222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5"/>
      <c r="BP51" s="225"/>
      <c r="BQ51" s="225"/>
      <c r="BR51" s="225"/>
      <c r="BS51" s="225"/>
      <c r="BT51" s="225"/>
      <c r="BU51" s="225"/>
      <c r="BV51" s="225"/>
      <c r="BW51" s="225"/>
      <c r="BX51" s="225"/>
      <c r="BY51" s="226"/>
      <c r="BZ51" s="226"/>
      <c r="CA51" s="226"/>
      <c r="CB51" s="226"/>
      <c r="CC51" s="226"/>
      <c r="CD51" s="226"/>
      <c r="CE51" s="226"/>
      <c r="CF51" s="226"/>
      <c r="CG51" s="226"/>
      <c r="CH51" s="226"/>
      <c r="CI51" s="226"/>
      <c r="CJ51" s="226"/>
      <c r="CK51" s="226"/>
      <c r="CL51" s="227"/>
      <c r="CM51" s="227"/>
      <c r="CN51" s="227"/>
      <c r="CO51" s="227"/>
      <c r="CP51" s="227">
        <v>13</v>
      </c>
      <c r="CQ51" s="227"/>
      <c r="CR51" s="227"/>
      <c r="CS51" s="227"/>
      <c r="CT51" s="227"/>
      <c r="CU51" s="227"/>
      <c r="CV51" s="227"/>
      <c r="CW51" s="227"/>
      <c r="CX51" s="220"/>
      <c r="CY51" s="220"/>
      <c r="CZ51" s="220"/>
      <c r="DA51" s="228"/>
      <c r="DB51" s="228"/>
      <c r="DC51" s="228"/>
      <c r="DD51" s="228"/>
      <c r="DE51" s="228"/>
      <c r="DF51" s="228"/>
      <c r="DG51" s="228"/>
      <c r="DH51" s="228"/>
      <c r="DI51" s="228"/>
      <c r="DJ51" s="228"/>
      <c r="DK51" s="830"/>
      <c r="DL51" s="830"/>
      <c r="DM51" s="830"/>
      <c r="DN51" s="830"/>
      <c r="DO51" s="830"/>
      <c r="DP51" s="830"/>
      <c r="DQ51" s="1274"/>
      <c r="DR51" s="1274"/>
      <c r="DS51" s="1337"/>
    </row>
    <row r="52" spans="1:123" s="1166" customFormat="1" ht="11.1" customHeight="1" x14ac:dyDescent="0.2">
      <c r="A52" s="886" t="str">
        <f t="array" ref="A52">IF((G52&gt;=1),MAX(IF(AA52:DS52=1,$AA$2:$DS$2)),"-")</f>
        <v>-</v>
      </c>
      <c r="B52" s="177" t="s">
        <v>33</v>
      </c>
      <c r="C52" s="945">
        <f t="shared" si="25"/>
        <v>3</v>
      </c>
      <c r="D52" s="944">
        <f t="shared" si="26"/>
        <v>3.125E-2</v>
      </c>
      <c r="E52" s="893">
        <f t="array" ref="E52">IF((C52&gt;=1),MIN(IF(AA52:DS52&gt;=1,$AA$3:$DS$3)),"-")</f>
        <v>39445</v>
      </c>
      <c r="F52" s="890">
        <f t="array" ref="F52">IF((C52&gt;=1),MAX(IF(AA52:DS52&gt;=1,$AA$3:$DS$3)),"-")</f>
        <v>40620</v>
      </c>
      <c r="G52" s="939">
        <f t="shared" si="27"/>
        <v>0</v>
      </c>
      <c r="H52" s="943">
        <f t="shared" si="28"/>
        <v>0</v>
      </c>
      <c r="I52" s="859" t="str">
        <f t="array" ref="I52">IF((G52&gt;=1),MAX(IF(AA52:DS52=1,$AA$3:$DS$3)),"-")</f>
        <v>-</v>
      </c>
      <c r="J52" s="868" t="str">
        <f t="shared" ca="1" si="29"/>
        <v>-</v>
      </c>
      <c r="K52" s="868" t="str">
        <f t="shared" ca="1" si="30"/>
        <v>-</v>
      </c>
      <c r="L52" s="942">
        <f t="shared" si="31"/>
        <v>0</v>
      </c>
      <c r="M52" s="941">
        <f t="shared" si="32"/>
        <v>0</v>
      </c>
      <c r="N52" s="280">
        <f t="shared" si="33"/>
        <v>0</v>
      </c>
      <c r="O52" s="940">
        <f t="shared" si="34"/>
        <v>0</v>
      </c>
      <c r="P52" s="939">
        <f t="shared" si="35"/>
        <v>0</v>
      </c>
      <c r="Q52" s="938">
        <f t="shared" si="36"/>
        <v>0</v>
      </c>
      <c r="R52" s="825">
        <f t="shared" si="37"/>
        <v>0</v>
      </c>
      <c r="S52" s="281">
        <f t="shared" si="38"/>
        <v>0</v>
      </c>
      <c r="T52" s="826">
        <f t="shared" si="39"/>
        <v>2</v>
      </c>
      <c r="U52" s="282">
        <f t="shared" si="40"/>
        <v>0.66666666666666663</v>
      </c>
      <c r="V52" s="283">
        <f t="array" ref="V52">SUM(1*(AA$5:DS$5=AA52:DS52))-1</f>
        <v>1</v>
      </c>
      <c r="W52" s="284">
        <f t="shared" si="41"/>
        <v>0.33333333333333331</v>
      </c>
      <c r="X52" s="873">
        <f t="shared" si="42"/>
        <v>7.666666666666667</v>
      </c>
      <c r="Y52" s="873">
        <f t="shared" si="43"/>
        <v>13</v>
      </c>
      <c r="Z52" s="881">
        <f t="shared" si="44"/>
        <v>0.58974358974358976</v>
      </c>
      <c r="AA52" s="218"/>
      <c r="AB52" s="219"/>
      <c r="AC52" s="219"/>
      <c r="AD52" s="220"/>
      <c r="AE52" s="220"/>
      <c r="AF52" s="220"/>
      <c r="AG52" s="220">
        <v>5</v>
      </c>
      <c r="AH52" s="220"/>
      <c r="AI52" s="220"/>
      <c r="AJ52" s="220"/>
      <c r="AK52" s="220">
        <v>14</v>
      </c>
      <c r="AL52" s="222"/>
      <c r="AM52" s="222"/>
      <c r="AN52" s="222"/>
      <c r="AO52" s="222"/>
      <c r="AP52" s="222"/>
      <c r="AQ52" s="222"/>
      <c r="AR52" s="222"/>
      <c r="AS52" s="222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4"/>
      <c r="BE52" s="224"/>
      <c r="BF52" s="224"/>
      <c r="BG52" s="224"/>
      <c r="BH52" s="224"/>
      <c r="BI52" s="224"/>
      <c r="BJ52" s="224">
        <v>4</v>
      </c>
      <c r="BK52" s="224"/>
      <c r="BL52" s="224"/>
      <c r="BM52" s="224"/>
      <c r="BN52" s="224"/>
      <c r="BO52" s="225"/>
      <c r="BP52" s="225"/>
      <c r="BQ52" s="225"/>
      <c r="BR52" s="225"/>
      <c r="BS52" s="225"/>
      <c r="BT52" s="225"/>
      <c r="BU52" s="225"/>
      <c r="BV52" s="225"/>
      <c r="BW52" s="225"/>
      <c r="BX52" s="225"/>
      <c r="BY52" s="226"/>
      <c r="BZ52" s="226"/>
      <c r="CA52" s="226"/>
      <c r="CB52" s="226"/>
      <c r="CC52" s="226"/>
      <c r="CD52" s="226"/>
      <c r="CE52" s="226"/>
      <c r="CF52" s="226"/>
      <c r="CG52" s="226"/>
      <c r="CH52" s="226"/>
      <c r="CI52" s="226"/>
      <c r="CJ52" s="226"/>
      <c r="CK52" s="226"/>
      <c r="CL52" s="227"/>
      <c r="CM52" s="227"/>
      <c r="CN52" s="227"/>
      <c r="CO52" s="227"/>
      <c r="CP52" s="227"/>
      <c r="CQ52" s="227"/>
      <c r="CR52" s="227"/>
      <c r="CS52" s="227"/>
      <c r="CT52" s="227"/>
      <c r="CU52" s="227"/>
      <c r="CV52" s="227"/>
      <c r="CW52" s="227"/>
      <c r="CX52" s="220"/>
      <c r="CY52" s="220"/>
      <c r="CZ52" s="220"/>
      <c r="DA52" s="228"/>
      <c r="DB52" s="228"/>
      <c r="DC52" s="228"/>
      <c r="DD52" s="228"/>
      <c r="DE52" s="228"/>
      <c r="DF52" s="228"/>
      <c r="DG52" s="228"/>
      <c r="DH52" s="228"/>
      <c r="DI52" s="228"/>
      <c r="DJ52" s="228"/>
      <c r="DK52" s="830"/>
      <c r="DL52" s="830"/>
      <c r="DM52" s="830"/>
      <c r="DN52" s="830"/>
      <c r="DO52" s="830"/>
      <c r="DP52" s="830"/>
      <c r="DQ52" s="1274"/>
      <c r="DR52" s="1274"/>
      <c r="DS52" s="1337"/>
    </row>
    <row r="53" spans="1:123" s="1166" customFormat="1" ht="11.1" customHeight="1" x14ac:dyDescent="0.2">
      <c r="A53" s="886" t="str">
        <f t="array" ref="A53">IF((G53&gt;=1),MAX(IF(AA53:DS53=1,$AA$2:$DS$2)),"-")</f>
        <v>-</v>
      </c>
      <c r="B53" s="177" t="s">
        <v>62</v>
      </c>
      <c r="C53" s="945">
        <f t="shared" si="25"/>
        <v>1</v>
      </c>
      <c r="D53" s="944">
        <f t="shared" si="26"/>
        <v>1.0416666666666666E-2</v>
      </c>
      <c r="E53" s="893">
        <f t="array" ref="E53">IF((C53&gt;=1),MIN(IF(AA53:DS53&gt;=1,$AA$3:$DS$3)),"-")</f>
        <v>39227</v>
      </c>
      <c r="F53" s="890">
        <f t="array" ref="F53">IF((C53&gt;=1),MAX(IF(AA53:DS53&gt;=1,$AA$3:$DS$3)),"-")</f>
        <v>39227</v>
      </c>
      <c r="G53" s="939">
        <f t="shared" si="27"/>
        <v>0</v>
      </c>
      <c r="H53" s="943">
        <f t="shared" si="28"/>
        <v>0</v>
      </c>
      <c r="I53" s="859" t="str">
        <f t="array" ref="I53">IF((G53&gt;=1),MAX(IF(AA53:DS53=1,$AA$3:$DS$3)),"-")</f>
        <v>-</v>
      </c>
      <c r="J53" s="868" t="str">
        <f t="shared" ca="1" si="29"/>
        <v>-</v>
      </c>
      <c r="K53" s="868" t="str">
        <f t="shared" ca="1" si="30"/>
        <v>-</v>
      </c>
      <c r="L53" s="942">
        <f t="shared" si="31"/>
        <v>0</v>
      </c>
      <c r="M53" s="941">
        <f t="shared" si="32"/>
        <v>0</v>
      </c>
      <c r="N53" s="280">
        <f t="shared" si="33"/>
        <v>0</v>
      </c>
      <c r="O53" s="940">
        <f t="shared" si="34"/>
        <v>0</v>
      </c>
      <c r="P53" s="939">
        <f t="shared" si="35"/>
        <v>0</v>
      </c>
      <c r="Q53" s="938">
        <f t="shared" si="36"/>
        <v>0</v>
      </c>
      <c r="R53" s="825">
        <f t="shared" si="37"/>
        <v>0</v>
      </c>
      <c r="S53" s="281">
        <f t="shared" si="38"/>
        <v>0</v>
      </c>
      <c r="T53" s="826">
        <f t="shared" si="39"/>
        <v>0</v>
      </c>
      <c r="U53" s="282">
        <f t="shared" si="40"/>
        <v>0</v>
      </c>
      <c r="V53" s="283">
        <f t="array" ref="V53">SUM(1*(AA$5:DS$5=AA53:DS53))-1</f>
        <v>1</v>
      </c>
      <c r="W53" s="284">
        <f t="shared" si="41"/>
        <v>1</v>
      </c>
      <c r="X53" s="873">
        <f t="shared" si="42"/>
        <v>13</v>
      </c>
      <c r="Y53" s="873">
        <f t="shared" si="43"/>
        <v>13</v>
      </c>
      <c r="Z53" s="881">
        <f t="shared" si="44"/>
        <v>1</v>
      </c>
      <c r="AA53" s="229">
        <v>13</v>
      </c>
      <c r="AB53" s="227"/>
      <c r="AC53" s="227"/>
      <c r="AD53" s="220"/>
      <c r="AE53" s="220"/>
      <c r="AF53" s="220"/>
      <c r="AG53" s="220"/>
      <c r="AH53" s="220"/>
      <c r="AI53" s="220"/>
      <c r="AJ53" s="220"/>
      <c r="AK53" s="220"/>
      <c r="AL53" s="221"/>
      <c r="AM53" s="221"/>
      <c r="AN53" s="221"/>
      <c r="AO53" s="221"/>
      <c r="AP53" s="221"/>
      <c r="AQ53" s="221"/>
      <c r="AR53" s="221"/>
      <c r="AS53" s="222"/>
      <c r="AT53" s="223"/>
      <c r="AU53" s="223"/>
      <c r="AV53" s="223"/>
      <c r="AW53" s="223"/>
      <c r="AX53" s="223"/>
      <c r="AY53" s="223"/>
      <c r="AZ53" s="223"/>
      <c r="BA53" s="223"/>
      <c r="BB53" s="223"/>
      <c r="BC53" s="223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5"/>
      <c r="BP53" s="225"/>
      <c r="BQ53" s="225"/>
      <c r="BR53" s="225"/>
      <c r="BS53" s="225"/>
      <c r="BT53" s="225"/>
      <c r="BU53" s="225"/>
      <c r="BV53" s="225"/>
      <c r="BW53" s="225"/>
      <c r="BX53" s="225"/>
      <c r="BY53" s="226"/>
      <c r="BZ53" s="226"/>
      <c r="CA53" s="226"/>
      <c r="CB53" s="226"/>
      <c r="CC53" s="226"/>
      <c r="CD53" s="226"/>
      <c r="CE53" s="226"/>
      <c r="CF53" s="226"/>
      <c r="CG53" s="226"/>
      <c r="CH53" s="226"/>
      <c r="CI53" s="226"/>
      <c r="CJ53" s="226"/>
      <c r="CK53" s="226"/>
      <c r="CL53" s="227"/>
      <c r="CM53" s="227"/>
      <c r="CN53" s="227"/>
      <c r="CO53" s="227"/>
      <c r="CP53" s="227"/>
      <c r="CQ53" s="227"/>
      <c r="CR53" s="227"/>
      <c r="CS53" s="227"/>
      <c r="CT53" s="227"/>
      <c r="CU53" s="227"/>
      <c r="CV53" s="227"/>
      <c r="CW53" s="227"/>
      <c r="CX53" s="220"/>
      <c r="CY53" s="220"/>
      <c r="CZ53" s="220"/>
      <c r="DA53" s="228"/>
      <c r="DB53" s="228"/>
      <c r="DC53" s="228"/>
      <c r="DD53" s="228"/>
      <c r="DE53" s="228"/>
      <c r="DF53" s="228"/>
      <c r="DG53" s="228"/>
      <c r="DH53" s="228"/>
      <c r="DI53" s="228"/>
      <c r="DJ53" s="228"/>
      <c r="DK53" s="830"/>
      <c r="DL53" s="830"/>
      <c r="DM53" s="830"/>
      <c r="DN53" s="830"/>
      <c r="DO53" s="830"/>
      <c r="DP53" s="830"/>
      <c r="DQ53" s="1274"/>
      <c r="DR53" s="1274"/>
      <c r="DS53" s="1337"/>
    </row>
    <row r="54" spans="1:123" s="1166" customFormat="1" ht="11.1" customHeight="1" x14ac:dyDescent="0.2">
      <c r="A54" s="886" t="str">
        <f t="array" ref="A54">IF((G54&gt;=1),MAX(IF(AA54:DS54=1,$AA$2:$DS$2)),"-")</f>
        <v>-</v>
      </c>
      <c r="B54" s="177" t="s">
        <v>344</v>
      </c>
      <c r="C54" s="945">
        <f t="shared" si="25"/>
        <v>2</v>
      </c>
      <c r="D54" s="944">
        <f t="shared" si="26"/>
        <v>2.0833333333333332E-2</v>
      </c>
      <c r="E54" s="893">
        <f t="array" ref="E54">IF((C54&gt;=1),MIN(IF(AA54:DS54&gt;=1,$AA$3:$DS$3)),"-")</f>
        <v>42307</v>
      </c>
      <c r="F54" s="890">
        <f t="array" ref="F54">IF((C54&gt;=1),MAX(IF(AA54:DS54&gt;=1,$AA$3:$DS$3)),"-")</f>
        <v>42367</v>
      </c>
      <c r="G54" s="939">
        <f t="shared" si="27"/>
        <v>0</v>
      </c>
      <c r="H54" s="943">
        <f t="shared" si="28"/>
        <v>0</v>
      </c>
      <c r="I54" s="859" t="str">
        <f t="array" ref="I54">IF((G54&gt;=1),MAX(IF(AA54:DS54=1,$AA$3:$DS$3)),"-")</f>
        <v>-</v>
      </c>
      <c r="J54" s="868" t="str">
        <f t="shared" ca="1" si="29"/>
        <v>-</v>
      </c>
      <c r="K54" s="868" t="str">
        <f t="shared" ca="1" si="30"/>
        <v>-</v>
      </c>
      <c r="L54" s="942">
        <f t="shared" si="31"/>
        <v>0</v>
      </c>
      <c r="M54" s="941">
        <f t="shared" si="32"/>
        <v>0</v>
      </c>
      <c r="N54" s="280">
        <f t="shared" si="33"/>
        <v>0</v>
      </c>
      <c r="O54" s="940">
        <f t="shared" si="34"/>
        <v>0</v>
      </c>
      <c r="P54" s="939">
        <f t="shared" si="35"/>
        <v>0</v>
      </c>
      <c r="Q54" s="938">
        <f t="shared" si="36"/>
        <v>0</v>
      </c>
      <c r="R54" s="825">
        <f t="shared" si="37"/>
        <v>0</v>
      </c>
      <c r="S54" s="281">
        <f t="shared" si="38"/>
        <v>0</v>
      </c>
      <c r="T54" s="826">
        <f t="shared" si="39"/>
        <v>0</v>
      </c>
      <c r="U54" s="282">
        <f t="shared" si="40"/>
        <v>0</v>
      </c>
      <c r="V54" s="283">
        <f t="array" ref="V54">SUM(1*(AA$5:DS$5=AA54:DS54))-1</f>
        <v>2</v>
      </c>
      <c r="W54" s="284">
        <f t="shared" si="41"/>
        <v>1</v>
      </c>
      <c r="X54" s="873">
        <f t="shared" si="42"/>
        <v>16.5</v>
      </c>
      <c r="Y54" s="873">
        <f t="shared" si="43"/>
        <v>16.5</v>
      </c>
      <c r="Z54" s="881">
        <f t="shared" si="44"/>
        <v>1</v>
      </c>
      <c r="AA54" s="229"/>
      <c r="AB54" s="227"/>
      <c r="AC54" s="227"/>
      <c r="AD54" s="220"/>
      <c r="AE54" s="220"/>
      <c r="AF54" s="220"/>
      <c r="AG54" s="220"/>
      <c r="AH54" s="220"/>
      <c r="AI54" s="220"/>
      <c r="AJ54" s="220"/>
      <c r="AK54" s="220"/>
      <c r="AL54" s="221"/>
      <c r="AM54" s="221"/>
      <c r="AN54" s="221"/>
      <c r="AO54" s="221"/>
      <c r="AP54" s="221"/>
      <c r="AQ54" s="221"/>
      <c r="AR54" s="221"/>
      <c r="AS54" s="222"/>
      <c r="AT54" s="223"/>
      <c r="AU54" s="223"/>
      <c r="AV54" s="223"/>
      <c r="AW54" s="223"/>
      <c r="AX54" s="223"/>
      <c r="AY54" s="223"/>
      <c r="AZ54" s="223"/>
      <c r="BA54" s="223"/>
      <c r="BB54" s="223"/>
      <c r="BC54" s="223"/>
      <c r="BD54" s="224"/>
      <c r="BE54" s="224"/>
      <c r="BF54" s="224"/>
      <c r="BG54" s="224"/>
      <c r="BH54" s="224"/>
      <c r="BI54" s="224"/>
      <c r="BJ54" s="224"/>
      <c r="BK54" s="224"/>
      <c r="BL54" s="224"/>
      <c r="BM54" s="224"/>
      <c r="BN54" s="224"/>
      <c r="BO54" s="225"/>
      <c r="BP54" s="225"/>
      <c r="BQ54" s="225"/>
      <c r="BR54" s="225"/>
      <c r="BS54" s="225"/>
      <c r="BT54" s="225"/>
      <c r="BU54" s="225"/>
      <c r="BV54" s="225"/>
      <c r="BW54" s="225"/>
      <c r="BX54" s="225"/>
      <c r="BY54" s="226"/>
      <c r="BZ54" s="226"/>
      <c r="CA54" s="226"/>
      <c r="CB54" s="226"/>
      <c r="CC54" s="226"/>
      <c r="CD54" s="226"/>
      <c r="CE54" s="226"/>
      <c r="CF54" s="226"/>
      <c r="CG54" s="226"/>
      <c r="CH54" s="226"/>
      <c r="CI54" s="226"/>
      <c r="CJ54" s="226"/>
      <c r="CK54" s="226"/>
      <c r="CL54" s="227"/>
      <c r="CM54" s="227"/>
      <c r="CN54" s="227"/>
      <c r="CO54" s="227"/>
      <c r="CP54" s="227"/>
      <c r="CQ54" s="227"/>
      <c r="CR54" s="227"/>
      <c r="CS54" s="227"/>
      <c r="CT54" s="227"/>
      <c r="CU54" s="227"/>
      <c r="CV54" s="227"/>
      <c r="CW54" s="227"/>
      <c r="CX54" s="220"/>
      <c r="CY54" s="220"/>
      <c r="CZ54" s="220"/>
      <c r="DA54" s="228"/>
      <c r="DB54" s="228"/>
      <c r="DC54" s="228"/>
      <c r="DD54" s="228"/>
      <c r="DE54" s="228"/>
      <c r="DF54" s="228"/>
      <c r="DG54" s="228"/>
      <c r="DH54" s="228"/>
      <c r="DI54" s="228"/>
      <c r="DJ54" s="228"/>
      <c r="DK54" s="830"/>
      <c r="DL54" s="830"/>
      <c r="DM54" s="830"/>
      <c r="DN54" s="830">
        <v>15</v>
      </c>
      <c r="DO54" s="830"/>
      <c r="DP54" s="830"/>
      <c r="DQ54" s="1274">
        <v>18</v>
      </c>
      <c r="DR54" s="1274"/>
      <c r="DS54" s="1337"/>
    </row>
    <row r="55" spans="1:123" s="1166" customFormat="1" ht="11.1" customHeight="1" x14ac:dyDescent="0.2">
      <c r="A55" s="886">
        <f t="array" ref="A55">IF((G55&gt;=1),MAX(IF(AA55:DS55=1,$AA$2:$DS$2)),"-")</f>
        <v>47</v>
      </c>
      <c r="B55" s="180" t="s">
        <v>154</v>
      </c>
      <c r="C55" s="945">
        <f t="shared" si="25"/>
        <v>37</v>
      </c>
      <c r="D55" s="944">
        <f t="shared" si="26"/>
        <v>0.38541666666666669</v>
      </c>
      <c r="E55" s="893">
        <f t="array" ref="E55">IF((C55&gt;=1),MIN(IF(AA55:DS55&gt;=1,$AA$3:$DS$3)),"-")</f>
        <v>40809</v>
      </c>
      <c r="F55" s="890">
        <f t="array" ref="F55">IF((C55&gt;=1),MAX(IF(AA55:DS55&gt;=1,$AA$3:$DS$3)),"-")</f>
        <v>42391</v>
      </c>
      <c r="G55" s="939">
        <f t="shared" si="27"/>
        <v>1</v>
      </c>
      <c r="H55" s="943">
        <f t="shared" si="28"/>
        <v>2.7027027027027029E-2</v>
      </c>
      <c r="I55" s="859">
        <f t="array" ref="I55">IF((G55&gt;=1),MAX(IF(AA55:DS55=1,$AA$3:$DS$3)),"-")</f>
        <v>40962</v>
      </c>
      <c r="J55" s="868">
        <f t="shared" ca="1" si="29"/>
        <v>32</v>
      </c>
      <c r="K55" s="868">
        <f t="shared" ca="1" si="30"/>
        <v>49</v>
      </c>
      <c r="L55" s="942">
        <f t="shared" si="31"/>
        <v>3</v>
      </c>
      <c r="M55" s="941">
        <f t="shared" si="32"/>
        <v>8.1081081081081086E-2</v>
      </c>
      <c r="N55" s="280">
        <f t="shared" si="33"/>
        <v>1</v>
      </c>
      <c r="O55" s="940">
        <f t="shared" si="34"/>
        <v>2.7027027027027029E-2</v>
      </c>
      <c r="P55" s="939">
        <f t="shared" si="35"/>
        <v>5</v>
      </c>
      <c r="Q55" s="938">
        <f t="shared" si="36"/>
        <v>0.13513513513513514</v>
      </c>
      <c r="R55" s="825">
        <f t="shared" si="37"/>
        <v>7</v>
      </c>
      <c r="S55" s="281">
        <f t="shared" si="38"/>
        <v>0.1891891891891892</v>
      </c>
      <c r="T55" s="826">
        <f t="shared" si="39"/>
        <v>14</v>
      </c>
      <c r="U55" s="282">
        <f t="shared" si="40"/>
        <v>0.3783783783783784</v>
      </c>
      <c r="V55" s="283">
        <f t="array" ref="V55">SUM(1*(AA$5:DS$5=AA55:DS55))-1</f>
        <v>1</v>
      </c>
      <c r="W55" s="284">
        <f t="shared" si="41"/>
        <v>2.7027027027027029E-2</v>
      </c>
      <c r="X55" s="873">
        <f t="shared" si="42"/>
        <v>7.9729729729729728</v>
      </c>
      <c r="Y55" s="873">
        <f t="shared" si="43"/>
        <v>13.378378378378379</v>
      </c>
      <c r="Z55" s="881">
        <f t="shared" si="44"/>
        <v>0.59595959595959591</v>
      </c>
      <c r="AA55" s="218"/>
      <c r="AB55" s="219"/>
      <c r="AC55" s="219"/>
      <c r="AD55" s="230"/>
      <c r="AE55" s="230"/>
      <c r="AF55" s="230"/>
      <c r="AG55" s="230"/>
      <c r="AH55" s="230"/>
      <c r="AI55" s="230"/>
      <c r="AJ55" s="230"/>
      <c r="AK55" s="230"/>
      <c r="AL55" s="221"/>
      <c r="AM55" s="221"/>
      <c r="AN55" s="221"/>
      <c r="AO55" s="221"/>
      <c r="AP55" s="221"/>
      <c r="AQ55" s="221"/>
      <c r="AR55" s="221"/>
      <c r="AS55" s="222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4"/>
      <c r="BE55" s="224"/>
      <c r="BF55" s="224"/>
      <c r="BG55" s="224"/>
      <c r="BH55" s="224"/>
      <c r="BI55" s="224"/>
      <c r="BJ55" s="224"/>
      <c r="BK55" s="224"/>
      <c r="BL55" s="224"/>
      <c r="BM55" s="224"/>
      <c r="BN55" s="224"/>
      <c r="BO55" s="225"/>
      <c r="BP55" s="225">
        <v>8</v>
      </c>
      <c r="BQ55" s="225">
        <v>6</v>
      </c>
      <c r="BR55" s="225">
        <v>8</v>
      </c>
      <c r="BS55" s="225"/>
      <c r="BT55" s="225">
        <v>8</v>
      </c>
      <c r="BU55" s="225">
        <v>1</v>
      </c>
      <c r="BV55" s="225"/>
      <c r="BW55" s="225"/>
      <c r="BX55" s="225">
        <v>13</v>
      </c>
      <c r="BY55" s="226">
        <v>4</v>
      </c>
      <c r="BZ55" s="226">
        <v>2</v>
      </c>
      <c r="CA55" s="226">
        <v>10</v>
      </c>
      <c r="CB55" s="226">
        <v>5</v>
      </c>
      <c r="CC55" s="226"/>
      <c r="CD55" s="226"/>
      <c r="CE55" s="226"/>
      <c r="CF55" s="226"/>
      <c r="CG55" s="226">
        <v>8</v>
      </c>
      <c r="CH55" s="226">
        <v>2</v>
      </c>
      <c r="CI55" s="226">
        <v>6</v>
      </c>
      <c r="CJ55" s="226">
        <v>5</v>
      </c>
      <c r="CK55" s="226">
        <v>9</v>
      </c>
      <c r="CL55" s="227"/>
      <c r="CM55" s="227"/>
      <c r="CN55" s="227">
        <v>13</v>
      </c>
      <c r="CO55" s="227"/>
      <c r="CP55" s="227"/>
      <c r="CQ55" s="227">
        <v>9</v>
      </c>
      <c r="CR55" s="227"/>
      <c r="CS55" s="227"/>
      <c r="CT55" s="227"/>
      <c r="CU55" s="227"/>
      <c r="CV55" s="227"/>
      <c r="CW55" s="227"/>
      <c r="CX55" s="220">
        <v>11</v>
      </c>
      <c r="CY55" s="220">
        <v>14</v>
      </c>
      <c r="CZ55" s="220">
        <v>6</v>
      </c>
      <c r="DA55" s="228">
        <v>7</v>
      </c>
      <c r="DB55" s="228">
        <v>9</v>
      </c>
      <c r="DC55" s="228">
        <v>12</v>
      </c>
      <c r="DD55" s="228">
        <v>14</v>
      </c>
      <c r="DE55" s="228">
        <v>7</v>
      </c>
      <c r="DF55" s="228"/>
      <c r="DG55" s="228">
        <v>12</v>
      </c>
      <c r="DH55" s="228">
        <v>11</v>
      </c>
      <c r="DI55" s="228">
        <v>4</v>
      </c>
      <c r="DJ55" s="228">
        <v>2</v>
      </c>
      <c r="DK55" s="830">
        <v>5</v>
      </c>
      <c r="DL55" s="830">
        <v>8</v>
      </c>
      <c r="DM55" s="830">
        <v>6</v>
      </c>
      <c r="DN55" s="830">
        <v>11</v>
      </c>
      <c r="DO55" s="830">
        <v>3</v>
      </c>
      <c r="DP55" s="830">
        <v>14</v>
      </c>
      <c r="DQ55" s="1274">
        <v>7</v>
      </c>
      <c r="DR55" s="1274">
        <v>15</v>
      </c>
      <c r="DS55" s="1337"/>
    </row>
    <row r="56" spans="1:123" s="1166" customFormat="1" ht="11.1" customHeight="1" x14ac:dyDescent="0.2">
      <c r="A56" s="886">
        <f t="array" ref="A56">IF((G56&gt;=1),MAX(IF(AA56:DS56=1,$AA$2:$DS$2)),"-")</f>
        <v>27</v>
      </c>
      <c r="B56" s="182" t="s">
        <v>265</v>
      </c>
      <c r="C56" s="945">
        <f t="shared" si="25"/>
        <v>29</v>
      </c>
      <c r="D56" s="944">
        <f t="shared" si="26"/>
        <v>0.30208333333333331</v>
      </c>
      <c r="E56" s="893">
        <f t="array" ref="E56">IF((C56&gt;=1),MIN(IF(AA56:DS56&gt;=1,$AA$3:$DS$3)),"-")</f>
        <v>39227</v>
      </c>
      <c r="F56" s="890">
        <f t="array" ref="F56">IF((C56&gt;=1),MAX(IF(AA56:DS56&gt;=1,$AA$3:$DS$3)),"-")</f>
        <v>41698</v>
      </c>
      <c r="G56" s="939">
        <f t="shared" si="27"/>
        <v>1</v>
      </c>
      <c r="H56" s="943">
        <f t="shared" si="28"/>
        <v>3.4482758620689655E-2</v>
      </c>
      <c r="I56" s="859">
        <f t="array" ref="I56">IF((G56&gt;=1),MAX(IF(AA56:DS56=1,$AA$3:$DS$3)),"-")</f>
        <v>40243</v>
      </c>
      <c r="J56" s="868">
        <f t="shared" ca="1" si="29"/>
        <v>9</v>
      </c>
      <c r="K56" s="868">
        <f t="shared" ca="1" si="30"/>
        <v>69</v>
      </c>
      <c r="L56" s="942">
        <f t="shared" si="31"/>
        <v>3</v>
      </c>
      <c r="M56" s="941">
        <f t="shared" si="32"/>
        <v>0.10344827586206896</v>
      </c>
      <c r="N56" s="280">
        <f t="shared" si="33"/>
        <v>3</v>
      </c>
      <c r="O56" s="940">
        <f t="shared" si="34"/>
        <v>0.10344827586206896</v>
      </c>
      <c r="P56" s="939">
        <f t="shared" si="35"/>
        <v>7</v>
      </c>
      <c r="Q56" s="938">
        <f t="shared" si="36"/>
        <v>0.2413793103448276</v>
      </c>
      <c r="R56" s="825">
        <f t="shared" si="37"/>
        <v>7</v>
      </c>
      <c r="S56" s="281">
        <f t="shared" si="38"/>
        <v>0.2413793103448276</v>
      </c>
      <c r="T56" s="826">
        <f t="shared" si="39"/>
        <v>13</v>
      </c>
      <c r="U56" s="282">
        <f t="shared" si="40"/>
        <v>0.44827586206896552</v>
      </c>
      <c r="V56" s="283">
        <f t="array" ref="V56">SUM(1*(AA$5:DS$5=AA56:DS56))-1</f>
        <v>3</v>
      </c>
      <c r="W56" s="284">
        <f t="shared" si="41"/>
        <v>0.10344827586206896</v>
      </c>
      <c r="X56" s="873">
        <f t="shared" si="42"/>
        <v>6.6896551724137927</v>
      </c>
      <c r="Y56" s="873">
        <f t="shared" si="43"/>
        <v>11.862068965517242</v>
      </c>
      <c r="Z56" s="881">
        <f t="shared" si="44"/>
        <v>0.56395348837209291</v>
      </c>
      <c r="AA56" s="229">
        <v>9</v>
      </c>
      <c r="AB56" s="227">
        <v>9</v>
      </c>
      <c r="AC56" s="227">
        <v>3</v>
      </c>
      <c r="AD56" s="220">
        <v>10</v>
      </c>
      <c r="AE56" s="220">
        <v>8</v>
      </c>
      <c r="AF56" s="220">
        <v>5</v>
      </c>
      <c r="AG56" s="220">
        <v>6</v>
      </c>
      <c r="AH56" s="220">
        <v>9</v>
      </c>
      <c r="AI56" s="220"/>
      <c r="AJ56" s="220">
        <v>3</v>
      </c>
      <c r="AK56" s="220"/>
      <c r="AL56" s="222"/>
      <c r="AM56" s="222">
        <v>4</v>
      </c>
      <c r="AN56" s="222"/>
      <c r="AO56" s="222">
        <v>4</v>
      </c>
      <c r="AP56" s="222">
        <v>10</v>
      </c>
      <c r="AQ56" s="222">
        <v>8</v>
      </c>
      <c r="AR56" s="222">
        <v>2</v>
      </c>
      <c r="AS56" s="222">
        <v>2</v>
      </c>
      <c r="AT56" s="223"/>
      <c r="AU56" s="223">
        <v>10</v>
      </c>
      <c r="AV56" s="223">
        <v>2</v>
      </c>
      <c r="AW56" s="223"/>
      <c r="AX56" s="223">
        <v>9</v>
      </c>
      <c r="AY56" s="223"/>
      <c r="AZ56" s="223">
        <v>9</v>
      </c>
      <c r="BA56" s="223">
        <v>1</v>
      </c>
      <c r="BB56" s="223">
        <v>7</v>
      </c>
      <c r="BC56" s="223"/>
      <c r="BD56" s="224"/>
      <c r="BE56" s="224"/>
      <c r="BF56" s="224">
        <v>10</v>
      </c>
      <c r="BG56" s="224"/>
      <c r="BH56" s="224"/>
      <c r="BI56" s="224"/>
      <c r="BJ56" s="224"/>
      <c r="BK56" s="224"/>
      <c r="BL56" s="224">
        <v>6</v>
      </c>
      <c r="BM56" s="224"/>
      <c r="BN56" s="224"/>
      <c r="BO56" s="225"/>
      <c r="BP56" s="225"/>
      <c r="BQ56" s="225"/>
      <c r="BR56" s="225"/>
      <c r="BS56" s="225"/>
      <c r="BT56" s="225"/>
      <c r="BU56" s="225"/>
      <c r="BV56" s="225"/>
      <c r="BW56" s="225"/>
      <c r="BX56" s="225"/>
      <c r="BY56" s="226"/>
      <c r="BZ56" s="226"/>
      <c r="CA56" s="226">
        <v>3</v>
      </c>
      <c r="CB56" s="226"/>
      <c r="CC56" s="226">
        <v>9</v>
      </c>
      <c r="CD56" s="226">
        <v>4</v>
      </c>
      <c r="CE56" s="226"/>
      <c r="CF56" s="226"/>
      <c r="CG56" s="226"/>
      <c r="CH56" s="226"/>
      <c r="CI56" s="226"/>
      <c r="CJ56" s="226"/>
      <c r="CK56" s="226"/>
      <c r="CL56" s="227"/>
      <c r="CM56" s="227"/>
      <c r="CN56" s="227">
        <v>7</v>
      </c>
      <c r="CO56" s="227"/>
      <c r="CP56" s="227">
        <v>18</v>
      </c>
      <c r="CQ56" s="227"/>
      <c r="CR56" s="227"/>
      <c r="CS56" s="227">
        <v>7</v>
      </c>
      <c r="CT56" s="227"/>
      <c r="CU56" s="227"/>
      <c r="CV56" s="227"/>
      <c r="CW56" s="227"/>
      <c r="CX56" s="220"/>
      <c r="CY56" s="220"/>
      <c r="CZ56" s="220"/>
      <c r="DA56" s="228"/>
      <c r="DB56" s="228"/>
      <c r="DC56" s="228"/>
      <c r="DD56" s="228"/>
      <c r="DE56" s="228"/>
      <c r="DF56" s="228"/>
      <c r="DG56" s="228"/>
      <c r="DH56" s="228"/>
      <c r="DI56" s="228"/>
      <c r="DJ56" s="228"/>
      <c r="DK56" s="830"/>
      <c r="DL56" s="830"/>
      <c r="DM56" s="830"/>
      <c r="DN56" s="830"/>
      <c r="DO56" s="830"/>
      <c r="DP56" s="830"/>
      <c r="DQ56" s="1274"/>
      <c r="DR56" s="1274"/>
      <c r="DS56" s="1337"/>
    </row>
    <row r="57" spans="1:123" s="1166" customFormat="1" ht="11.1" customHeight="1" x14ac:dyDescent="0.2">
      <c r="A57" s="886">
        <f t="array" ref="A57">IF((G57&gt;=1),MAX(IF(AA57:DS57=1,$AA$2:$DS$2)),"-")</f>
        <v>69</v>
      </c>
      <c r="B57" s="179" t="s">
        <v>216</v>
      </c>
      <c r="C57" s="945">
        <f t="shared" si="25"/>
        <v>15</v>
      </c>
      <c r="D57" s="944">
        <f t="shared" si="26"/>
        <v>0.15625</v>
      </c>
      <c r="E57" s="893">
        <f t="array" ref="E57">IF((C57&gt;=1),MIN(IF(AA57:DS57&gt;=1,$AA$3:$DS$3)),"-")</f>
        <v>39263</v>
      </c>
      <c r="F57" s="890">
        <f t="array" ref="F57">IF((C57&gt;=1),MAX(IF(AA57:DS57&gt;=1,$AA$3:$DS$3)),"-")</f>
        <v>42367</v>
      </c>
      <c r="G57" s="939">
        <f t="shared" si="27"/>
        <v>3</v>
      </c>
      <c r="H57" s="943">
        <f t="shared" si="28"/>
        <v>0.2</v>
      </c>
      <c r="I57" s="859">
        <f t="array" ref="I57">IF((G57&gt;=1),MAX(IF(AA57:DS57=1,$AA$3:$DS$3)),"-")</f>
        <v>41635</v>
      </c>
      <c r="J57" s="868">
        <f t="shared" ca="1" si="29"/>
        <v>2</v>
      </c>
      <c r="K57" s="868">
        <f t="shared" ca="1" si="30"/>
        <v>27</v>
      </c>
      <c r="L57" s="942">
        <f t="shared" si="31"/>
        <v>0</v>
      </c>
      <c r="M57" s="941">
        <f t="shared" si="32"/>
        <v>0</v>
      </c>
      <c r="N57" s="280">
        <f t="shared" si="33"/>
        <v>0</v>
      </c>
      <c r="O57" s="940">
        <f t="shared" si="34"/>
        <v>0</v>
      </c>
      <c r="P57" s="939">
        <f t="shared" si="35"/>
        <v>3</v>
      </c>
      <c r="Q57" s="938">
        <f t="shared" si="36"/>
        <v>0.2</v>
      </c>
      <c r="R57" s="825">
        <f t="shared" si="37"/>
        <v>4</v>
      </c>
      <c r="S57" s="281">
        <f t="shared" si="38"/>
        <v>0.26666666666666666</v>
      </c>
      <c r="T57" s="826">
        <f t="shared" si="39"/>
        <v>9</v>
      </c>
      <c r="U57" s="282">
        <f t="shared" si="40"/>
        <v>0.6</v>
      </c>
      <c r="V57" s="283">
        <f t="array" ref="V57">SUM(1*(AA$5:DS$5=AA57:DS57))-1</f>
        <v>2</v>
      </c>
      <c r="W57" s="284">
        <f t="shared" si="41"/>
        <v>0.13333333333333333</v>
      </c>
      <c r="X57" s="873">
        <f t="shared" si="42"/>
        <v>7</v>
      </c>
      <c r="Y57" s="873">
        <f t="shared" si="43"/>
        <v>13</v>
      </c>
      <c r="Z57" s="881">
        <f t="shared" si="44"/>
        <v>0.53846153846153844</v>
      </c>
      <c r="AA57" s="229"/>
      <c r="AB57" s="227">
        <v>13</v>
      </c>
      <c r="AC57" s="227"/>
      <c r="AD57" s="220">
        <v>5</v>
      </c>
      <c r="AE57" s="220">
        <v>6</v>
      </c>
      <c r="AF57" s="220">
        <v>13</v>
      </c>
      <c r="AG57" s="220">
        <v>13</v>
      </c>
      <c r="AH57" s="220">
        <v>4</v>
      </c>
      <c r="AI57" s="220">
        <v>5</v>
      </c>
      <c r="AJ57" s="220"/>
      <c r="AK57" s="220">
        <v>1</v>
      </c>
      <c r="AL57" s="222">
        <v>6</v>
      </c>
      <c r="AM57" s="222"/>
      <c r="AN57" s="222">
        <v>7</v>
      </c>
      <c r="AO57" s="222">
        <v>9</v>
      </c>
      <c r="AP57" s="222"/>
      <c r="AQ57" s="222"/>
      <c r="AR57" s="222"/>
      <c r="AS57" s="222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4"/>
      <c r="BE57" s="224"/>
      <c r="BF57" s="224"/>
      <c r="BG57" s="224"/>
      <c r="BH57" s="224"/>
      <c r="BI57" s="224"/>
      <c r="BJ57" s="224"/>
      <c r="BK57" s="224"/>
      <c r="BL57" s="224"/>
      <c r="BM57" s="224"/>
      <c r="BN57" s="224"/>
      <c r="BO57" s="225"/>
      <c r="BP57" s="225"/>
      <c r="BQ57" s="225"/>
      <c r="BR57" s="225"/>
      <c r="BS57" s="225"/>
      <c r="BT57" s="225"/>
      <c r="BU57" s="225"/>
      <c r="BV57" s="225"/>
      <c r="BW57" s="225"/>
      <c r="BX57" s="225"/>
      <c r="BY57" s="226"/>
      <c r="BZ57" s="226"/>
      <c r="CA57" s="226"/>
      <c r="CB57" s="226"/>
      <c r="CC57" s="226"/>
      <c r="CD57" s="226">
        <v>1</v>
      </c>
      <c r="CE57" s="226"/>
      <c r="CF57" s="226"/>
      <c r="CG57" s="226"/>
      <c r="CH57" s="226"/>
      <c r="CI57" s="226"/>
      <c r="CJ57" s="226"/>
      <c r="CK57" s="226"/>
      <c r="CL57" s="227"/>
      <c r="CM57" s="227"/>
      <c r="CN57" s="227"/>
      <c r="CO57" s="227"/>
      <c r="CP57" s="227"/>
      <c r="CQ57" s="227">
        <v>1</v>
      </c>
      <c r="CR57" s="227"/>
      <c r="CS57" s="227"/>
      <c r="CT57" s="227"/>
      <c r="CU57" s="227"/>
      <c r="CV57" s="227"/>
      <c r="CW57" s="227"/>
      <c r="CX57" s="220"/>
      <c r="CY57" s="220"/>
      <c r="CZ57" s="220"/>
      <c r="DA57" s="228"/>
      <c r="DB57" s="228"/>
      <c r="DC57" s="228">
        <v>7</v>
      </c>
      <c r="DD57" s="228"/>
      <c r="DE57" s="228"/>
      <c r="DF57" s="228"/>
      <c r="DG57" s="228"/>
      <c r="DH57" s="228"/>
      <c r="DI57" s="228"/>
      <c r="DJ57" s="228"/>
      <c r="DK57" s="830"/>
      <c r="DL57" s="830"/>
      <c r="DM57" s="830"/>
      <c r="DN57" s="830"/>
      <c r="DO57" s="830"/>
      <c r="DP57" s="830"/>
      <c r="DQ57" s="1274">
        <v>14</v>
      </c>
      <c r="DR57" s="1274"/>
      <c r="DS57" s="1337"/>
    </row>
    <row r="58" spans="1:123" s="1166" customFormat="1" ht="11.1" customHeight="1" x14ac:dyDescent="0.2">
      <c r="A58" s="886" t="str">
        <f t="array" ref="A58">IF((G58&gt;=1),MAX(IF(AA58:DS58=1,$AA$2:$DS$2)),"-")</f>
        <v>-</v>
      </c>
      <c r="B58" s="177" t="s">
        <v>72</v>
      </c>
      <c r="C58" s="945">
        <f t="shared" si="25"/>
        <v>18</v>
      </c>
      <c r="D58" s="944">
        <f t="shared" si="26"/>
        <v>0.1875</v>
      </c>
      <c r="E58" s="893">
        <f t="array" ref="E58">IF((C58&gt;=1),MIN(IF(AA58:DS58&gt;=1,$AA$3:$DS$3)),"-")</f>
        <v>40222</v>
      </c>
      <c r="F58" s="890">
        <f t="array" ref="F58">IF((C58&gt;=1),MAX(IF(AA58:DS58&gt;=1,$AA$3:$DS$3)),"-")</f>
        <v>41996</v>
      </c>
      <c r="G58" s="939">
        <f t="shared" si="27"/>
        <v>0</v>
      </c>
      <c r="H58" s="943">
        <f t="shared" si="28"/>
        <v>0</v>
      </c>
      <c r="I58" s="859" t="str">
        <f t="array" ref="I58">IF((G58&gt;=1),MAX(IF(AA58:DS58=1,$AA$3:$DS$3)),"-")</f>
        <v>-</v>
      </c>
      <c r="J58" s="868" t="str">
        <f t="shared" ca="1" si="29"/>
        <v>-</v>
      </c>
      <c r="K58" s="868" t="str">
        <f t="shared" ca="1" si="30"/>
        <v>-</v>
      </c>
      <c r="L58" s="942">
        <f t="shared" si="31"/>
        <v>1</v>
      </c>
      <c r="M58" s="941">
        <f t="shared" si="32"/>
        <v>5.5555555555555552E-2</v>
      </c>
      <c r="N58" s="280">
        <f t="shared" si="33"/>
        <v>3</v>
      </c>
      <c r="O58" s="940">
        <f t="shared" si="34"/>
        <v>0.16666666666666666</v>
      </c>
      <c r="P58" s="939">
        <f t="shared" si="35"/>
        <v>4</v>
      </c>
      <c r="Q58" s="938">
        <f t="shared" si="36"/>
        <v>0.22222222222222221</v>
      </c>
      <c r="R58" s="825">
        <f t="shared" si="37"/>
        <v>5</v>
      </c>
      <c r="S58" s="281">
        <f t="shared" si="38"/>
        <v>0.27777777777777779</v>
      </c>
      <c r="T58" s="826">
        <f t="shared" si="39"/>
        <v>9</v>
      </c>
      <c r="U58" s="282">
        <f t="shared" si="40"/>
        <v>0.5</v>
      </c>
      <c r="V58" s="283">
        <f t="array" ref="V58">SUM(1*(AA$5:DS$5=AA58:DS58))-1</f>
        <v>1</v>
      </c>
      <c r="W58" s="284">
        <f t="shared" si="41"/>
        <v>5.5555555555555552E-2</v>
      </c>
      <c r="X58" s="873">
        <f t="shared" si="42"/>
        <v>7</v>
      </c>
      <c r="Y58" s="873">
        <f t="shared" si="43"/>
        <v>12.388888888888889</v>
      </c>
      <c r="Z58" s="881">
        <f t="shared" si="44"/>
        <v>0.56502242152466364</v>
      </c>
      <c r="AA58" s="218"/>
      <c r="AB58" s="219"/>
      <c r="AC58" s="219"/>
      <c r="AD58" s="230"/>
      <c r="AE58" s="230"/>
      <c r="AF58" s="230"/>
      <c r="AG58" s="230"/>
      <c r="AH58" s="230"/>
      <c r="AI58" s="230"/>
      <c r="AJ58" s="230"/>
      <c r="AK58" s="230"/>
      <c r="AL58" s="222"/>
      <c r="AM58" s="222"/>
      <c r="AN58" s="222"/>
      <c r="AO58" s="222"/>
      <c r="AP58" s="222"/>
      <c r="AQ58" s="222"/>
      <c r="AR58" s="222"/>
      <c r="AS58" s="222"/>
      <c r="AT58" s="223"/>
      <c r="AU58" s="223"/>
      <c r="AV58" s="223"/>
      <c r="AW58" s="223"/>
      <c r="AX58" s="223"/>
      <c r="AY58" s="223"/>
      <c r="AZ58" s="223">
        <v>2</v>
      </c>
      <c r="BA58" s="223"/>
      <c r="BB58" s="223"/>
      <c r="BC58" s="223"/>
      <c r="BD58" s="224"/>
      <c r="BE58" s="224">
        <v>11</v>
      </c>
      <c r="BF58" s="224">
        <v>8</v>
      </c>
      <c r="BG58" s="224">
        <v>3</v>
      </c>
      <c r="BH58" s="224">
        <v>3</v>
      </c>
      <c r="BI58" s="224"/>
      <c r="BJ58" s="224">
        <v>7</v>
      </c>
      <c r="BK58" s="224"/>
      <c r="BL58" s="224"/>
      <c r="BM58" s="224">
        <v>8</v>
      </c>
      <c r="BN58" s="224"/>
      <c r="BO58" s="225"/>
      <c r="BP58" s="225"/>
      <c r="BQ58" s="225"/>
      <c r="BR58" s="225"/>
      <c r="BS58" s="225">
        <v>9</v>
      </c>
      <c r="BT58" s="225"/>
      <c r="BU58" s="225"/>
      <c r="BV58" s="225">
        <v>4</v>
      </c>
      <c r="BW58" s="225"/>
      <c r="BX58" s="225">
        <v>4</v>
      </c>
      <c r="BY58" s="226"/>
      <c r="BZ58" s="226">
        <v>4</v>
      </c>
      <c r="CA58" s="226">
        <v>6</v>
      </c>
      <c r="CB58" s="226"/>
      <c r="CC58" s="226"/>
      <c r="CD58" s="226"/>
      <c r="CE58" s="226"/>
      <c r="CF58" s="226"/>
      <c r="CG58" s="226"/>
      <c r="CH58" s="226">
        <v>10</v>
      </c>
      <c r="CI58" s="226">
        <v>3</v>
      </c>
      <c r="CJ58" s="226"/>
      <c r="CK58" s="226"/>
      <c r="CL58" s="227"/>
      <c r="CM58" s="227">
        <v>13</v>
      </c>
      <c r="CN58" s="227"/>
      <c r="CO58" s="227">
        <v>6</v>
      </c>
      <c r="CP58" s="227">
        <v>11</v>
      </c>
      <c r="CQ58" s="227"/>
      <c r="CR58" s="227"/>
      <c r="CS58" s="227"/>
      <c r="CT58" s="227"/>
      <c r="CU58" s="227"/>
      <c r="CV58" s="227"/>
      <c r="CW58" s="227"/>
      <c r="CX58" s="220"/>
      <c r="CY58" s="220"/>
      <c r="CZ58" s="220"/>
      <c r="DA58" s="228"/>
      <c r="DB58" s="228"/>
      <c r="DC58" s="228">
        <v>14</v>
      </c>
      <c r="DD58" s="228"/>
      <c r="DE58" s="228"/>
      <c r="DF58" s="228"/>
      <c r="DG58" s="228"/>
      <c r="DH58" s="228"/>
      <c r="DI58" s="228"/>
      <c r="DJ58" s="228"/>
      <c r="DK58" s="830"/>
      <c r="DL58" s="830"/>
      <c r="DM58" s="830"/>
      <c r="DN58" s="830"/>
      <c r="DO58" s="830"/>
      <c r="DP58" s="830"/>
      <c r="DQ58" s="1274"/>
      <c r="DR58" s="1274"/>
      <c r="DS58" s="1337"/>
    </row>
    <row r="59" spans="1:123" s="1166" customFormat="1" ht="11.1" customHeight="1" x14ac:dyDescent="0.2">
      <c r="A59" s="886">
        <f t="array" ref="A59">IF((G59&gt;=1),MAX(IF(AA59:DS59=1,$AA$2:$DS$2)),"-")</f>
        <v>24</v>
      </c>
      <c r="B59" s="180" t="s">
        <v>252</v>
      </c>
      <c r="C59" s="945">
        <f t="shared" si="25"/>
        <v>6</v>
      </c>
      <c r="D59" s="944">
        <f t="shared" si="26"/>
        <v>6.25E-2</v>
      </c>
      <c r="E59" s="893">
        <f t="array" ref="E59">IF((C59&gt;=1),MIN(IF(AA59:DS59&gt;=1,$AA$3:$DS$3)),"-")</f>
        <v>39718</v>
      </c>
      <c r="F59" s="890">
        <f t="array" ref="F59">IF((C59&gt;=1),MAX(IF(AA59:DS59&gt;=1,$AA$3:$DS$3)),"-")</f>
        <v>40215</v>
      </c>
      <c r="G59" s="939">
        <f t="shared" si="27"/>
        <v>1</v>
      </c>
      <c r="H59" s="943">
        <f t="shared" si="28"/>
        <v>0.16666666666666666</v>
      </c>
      <c r="I59" s="859">
        <f t="array" ref="I59">IF((G59&gt;=1),MAX(IF(AA59:DS59=1,$AA$3:$DS$3)),"-")</f>
        <v>40166</v>
      </c>
      <c r="J59" s="868">
        <f t="shared" ca="1" si="29"/>
        <v>1</v>
      </c>
      <c r="K59" s="868">
        <f t="shared" ca="1" si="30"/>
        <v>72</v>
      </c>
      <c r="L59" s="942">
        <f t="shared" si="31"/>
        <v>1</v>
      </c>
      <c r="M59" s="941">
        <f t="shared" si="32"/>
        <v>0.16666666666666666</v>
      </c>
      <c r="N59" s="280">
        <f t="shared" si="33"/>
        <v>0</v>
      </c>
      <c r="O59" s="940">
        <f t="shared" si="34"/>
        <v>0</v>
      </c>
      <c r="P59" s="939">
        <f t="shared" si="35"/>
        <v>2</v>
      </c>
      <c r="Q59" s="938">
        <f t="shared" si="36"/>
        <v>0.33333333333333331</v>
      </c>
      <c r="R59" s="825">
        <f t="shared" si="37"/>
        <v>3</v>
      </c>
      <c r="S59" s="281">
        <f t="shared" si="38"/>
        <v>0.5</v>
      </c>
      <c r="T59" s="826">
        <f t="shared" si="39"/>
        <v>3</v>
      </c>
      <c r="U59" s="282">
        <f t="shared" si="40"/>
        <v>0.5</v>
      </c>
      <c r="V59" s="283">
        <f t="array" ref="V59">SUM(1*(AA$5:DS$5=AA59:DS59))-1</f>
        <v>0</v>
      </c>
      <c r="W59" s="284">
        <f t="shared" si="41"/>
        <v>0</v>
      </c>
      <c r="X59" s="873">
        <f t="shared" si="42"/>
        <v>5.666666666666667</v>
      </c>
      <c r="Y59" s="873">
        <f t="shared" si="43"/>
        <v>11.5</v>
      </c>
      <c r="Z59" s="881">
        <f t="shared" si="44"/>
        <v>0.49275362318840582</v>
      </c>
      <c r="AA59" s="218"/>
      <c r="AB59" s="219"/>
      <c r="AC59" s="219"/>
      <c r="AD59" s="230"/>
      <c r="AE59" s="230"/>
      <c r="AF59" s="230"/>
      <c r="AG59" s="230"/>
      <c r="AH59" s="230"/>
      <c r="AI59" s="230"/>
      <c r="AJ59" s="230"/>
      <c r="AK59" s="230"/>
      <c r="AL59" s="222">
        <v>11</v>
      </c>
      <c r="AM59" s="222">
        <v>7</v>
      </c>
      <c r="AN59" s="222"/>
      <c r="AO59" s="222"/>
      <c r="AP59" s="222"/>
      <c r="AQ59" s="222"/>
      <c r="AR59" s="222"/>
      <c r="AS59" s="222"/>
      <c r="AT59" s="223"/>
      <c r="AU59" s="223">
        <v>4</v>
      </c>
      <c r="AV59" s="223">
        <v>9</v>
      </c>
      <c r="AW59" s="223"/>
      <c r="AX59" s="223">
        <v>1</v>
      </c>
      <c r="AY59" s="223">
        <v>2</v>
      </c>
      <c r="AZ59" s="223"/>
      <c r="BA59" s="223"/>
      <c r="BB59" s="223"/>
      <c r="BC59" s="223"/>
      <c r="BD59" s="224"/>
      <c r="BE59" s="224"/>
      <c r="BF59" s="224"/>
      <c r="BG59" s="224"/>
      <c r="BH59" s="224"/>
      <c r="BI59" s="224"/>
      <c r="BJ59" s="224"/>
      <c r="BK59" s="224"/>
      <c r="BL59" s="224"/>
      <c r="BM59" s="224"/>
      <c r="BN59" s="224"/>
      <c r="BO59" s="225"/>
      <c r="BP59" s="225"/>
      <c r="BQ59" s="225"/>
      <c r="BR59" s="225"/>
      <c r="BS59" s="225"/>
      <c r="BT59" s="225"/>
      <c r="BU59" s="225"/>
      <c r="BV59" s="225"/>
      <c r="BW59" s="225"/>
      <c r="BX59" s="225"/>
      <c r="BY59" s="226"/>
      <c r="BZ59" s="226"/>
      <c r="CA59" s="226"/>
      <c r="CB59" s="226"/>
      <c r="CC59" s="226"/>
      <c r="CD59" s="226"/>
      <c r="CE59" s="226"/>
      <c r="CF59" s="226"/>
      <c r="CG59" s="226"/>
      <c r="CH59" s="226"/>
      <c r="CI59" s="226"/>
      <c r="CJ59" s="226"/>
      <c r="CK59" s="226"/>
      <c r="CL59" s="227"/>
      <c r="CM59" s="227"/>
      <c r="CN59" s="227"/>
      <c r="CO59" s="227"/>
      <c r="CP59" s="227"/>
      <c r="CQ59" s="227"/>
      <c r="CR59" s="227"/>
      <c r="CS59" s="227"/>
      <c r="CT59" s="227"/>
      <c r="CU59" s="227"/>
      <c r="CV59" s="227"/>
      <c r="CW59" s="227"/>
      <c r="CX59" s="220"/>
      <c r="CY59" s="220"/>
      <c r="CZ59" s="220"/>
      <c r="DA59" s="228"/>
      <c r="DB59" s="228"/>
      <c r="DC59" s="228"/>
      <c r="DD59" s="228"/>
      <c r="DE59" s="228"/>
      <c r="DF59" s="228"/>
      <c r="DG59" s="228"/>
      <c r="DH59" s="228"/>
      <c r="DI59" s="228"/>
      <c r="DJ59" s="228"/>
      <c r="DK59" s="830"/>
      <c r="DL59" s="830"/>
      <c r="DM59" s="830"/>
      <c r="DN59" s="830"/>
      <c r="DO59" s="830"/>
      <c r="DP59" s="830"/>
      <c r="DQ59" s="1274"/>
      <c r="DR59" s="1274"/>
      <c r="DS59" s="1337"/>
    </row>
    <row r="60" spans="1:123" s="1166" customFormat="1" ht="11.1" customHeight="1" x14ac:dyDescent="0.2">
      <c r="A60" s="886">
        <f t="array" ref="A60">IF((G60&gt;=1),MAX(IF(AA60:DS60=1,$AA$2:$DS$2)),"-")</f>
        <v>16</v>
      </c>
      <c r="B60" s="182" t="s">
        <v>164</v>
      </c>
      <c r="C60" s="945">
        <f t="shared" si="25"/>
        <v>1</v>
      </c>
      <c r="D60" s="944">
        <f t="shared" si="26"/>
        <v>1.0416666666666666E-2</v>
      </c>
      <c r="E60" s="893">
        <f t="array" ref="E60">IF((C60&gt;=1),MIN(IF(AA60:DS60&gt;=1,$AA$3:$DS$3)),"-")</f>
        <v>39879</v>
      </c>
      <c r="F60" s="890">
        <f t="array" ref="F60">IF((C60&gt;=1),MAX(IF(AA60:DS60&gt;=1,$AA$3:$DS$3)),"-")</f>
        <v>39879</v>
      </c>
      <c r="G60" s="939">
        <f t="shared" si="27"/>
        <v>1</v>
      </c>
      <c r="H60" s="943">
        <f t="shared" si="28"/>
        <v>1</v>
      </c>
      <c r="I60" s="859">
        <f t="array" ref="I60">IF((G60&gt;=1),MAX(IF(AA60:DS60=1,$AA$3:$DS$3)),"-")</f>
        <v>39879</v>
      </c>
      <c r="J60" s="868">
        <f t="shared" ca="1" si="29"/>
        <v>0</v>
      </c>
      <c r="K60" s="868">
        <f t="shared" ca="1" si="30"/>
        <v>80</v>
      </c>
      <c r="L60" s="942">
        <f t="shared" si="31"/>
        <v>0</v>
      </c>
      <c r="M60" s="941">
        <f t="shared" si="32"/>
        <v>0</v>
      </c>
      <c r="N60" s="280">
        <f t="shared" si="33"/>
        <v>0</v>
      </c>
      <c r="O60" s="940">
        <f t="shared" si="34"/>
        <v>0</v>
      </c>
      <c r="P60" s="939">
        <f t="shared" si="35"/>
        <v>1</v>
      </c>
      <c r="Q60" s="938">
        <f t="shared" si="36"/>
        <v>1</v>
      </c>
      <c r="R60" s="825">
        <f t="shared" si="37"/>
        <v>1</v>
      </c>
      <c r="S60" s="281">
        <f t="shared" si="38"/>
        <v>1</v>
      </c>
      <c r="T60" s="826">
        <f t="shared" si="39"/>
        <v>1</v>
      </c>
      <c r="U60" s="282">
        <f t="shared" si="40"/>
        <v>1</v>
      </c>
      <c r="V60" s="283">
        <f t="array" ref="V60">SUM(1*(AA$5:DS$5=AA60:DS60))-1</f>
        <v>0</v>
      </c>
      <c r="W60" s="284">
        <f t="shared" si="41"/>
        <v>0</v>
      </c>
      <c r="X60" s="873">
        <f t="shared" si="42"/>
        <v>1</v>
      </c>
      <c r="Y60" s="873">
        <f t="shared" si="43"/>
        <v>10</v>
      </c>
      <c r="Z60" s="881">
        <f t="shared" si="44"/>
        <v>0.1</v>
      </c>
      <c r="AA60" s="218"/>
      <c r="AB60" s="219"/>
      <c r="AC60" s="219"/>
      <c r="AD60" s="230"/>
      <c r="AE60" s="230"/>
      <c r="AF60" s="230"/>
      <c r="AG60" s="230"/>
      <c r="AH60" s="230"/>
      <c r="AI60" s="230"/>
      <c r="AJ60" s="230"/>
      <c r="AK60" s="230"/>
      <c r="AL60" s="222"/>
      <c r="AM60" s="222"/>
      <c r="AN60" s="222"/>
      <c r="AO60" s="222"/>
      <c r="AP60" s="222">
        <v>1</v>
      </c>
      <c r="AQ60" s="222"/>
      <c r="AR60" s="222"/>
      <c r="AS60" s="222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4"/>
      <c r="BE60" s="224"/>
      <c r="BF60" s="224"/>
      <c r="BG60" s="224"/>
      <c r="BH60" s="224"/>
      <c r="BI60" s="224"/>
      <c r="BJ60" s="224"/>
      <c r="BK60" s="224"/>
      <c r="BL60" s="224"/>
      <c r="BM60" s="224"/>
      <c r="BN60" s="224"/>
      <c r="BO60" s="225"/>
      <c r="BP60" s="225"/>
      <c r="BQ60" s="225"/>
      <c r="BR60" s="225"/>
      <c r="BS60" s="225"/>
      <c r="BT60" s="225"/>
      <c r="BU60" s="225"/>
      <c r="BV60" s="225"/>
      <c r="BW60" s="225"/>
      <c r="BX60" s="225"/>
      <c r="BY60" s="226"/>
      <c r="BZ60" s="226"/>
      <c r="CA60" s="226"/>
      <c r="CB60" s="226"/>
      <c r="CC60" s="226"/>
      <c r="CD60" s="226"/>
      <c r="CE60" s="226"/>
      <c r="CF60" s="226"/>
      <c r="CG60" s="226"/>
      <c r="CH60" s="226"/>
      <c r="CI60" s="226"/>
      <c r="CJ60" s="226"/>
      <c r="CK60" s="226"/>
      <c r="CL60" s="227"/>
      <c r="CM60" s="227"/>
      <c r="CN60" s="227"/>
      <c r="CO60" s="227"/>
      <c r="CP60" s="227"/>
      <c r="CQ60" s="227"/>
      <c r="CR60" s="227"/>
      <c r="CS60" s="227"/>
      <c r="CT60" s="227"/>
      <c r="CU60" s="227"/>
      <c r="CV60" s="227"/>
      <c r="CW60" s="227"/>
      <c r="CX60" s="220"/>
      <c r="CY60" s="220"/>
      <c r="CZ60" s="220"/>
      <c r="DA60" s="228"/>
      <c r="DB60" s="228"/>
      <c r="DC60" s="228"/>
      <c r="DD60" s="228"/>
      <c r="DE60" s="228"/>
      <c r="DF60" s="228"/>
      <c r="DG60" s="228"/>
      <c r="DH60" s="228"/>
      <c r="DI60" s="228"/>
      <c r="DJ60" s="228"/>
      <c r="DK60" s="830"/>
      <c r="DL60" s="830"/>
      <c r="DM60" s="830"/>
      <c r="DN60" s="830"/>
      <c r="DO60" s="830"/>
      <c r="DP60" s="830"/>
      <c r="DQ60" s="1274"/>
      <c r="DR60" s="1274"/>
      <c r="DS60" s="1337"/>
    </row>
    <row r="61" spans="1:123" s="1166" customFormat="1" ht="11.1" customHeight="1" x14ac:dyDescent="0.2">
      <c r="A61" s="886" t="str">
        <f t="array" ref="A61">IF((G61&gt;=1),MAX(IF(AA61:DS61=1,$AA$2:$DS$2)),"-")</f>
        <v>-</v>
      </c>
      <c r="B61" s="177" t="s">
        <v>204</v>
      </c>
      <c r="C61" s="945">
        <f t="shared" si="25"/>
        <v>31</v>
      </c>
      <c r="D61" s="944">
        <f t="shared" si="26"/>
        <v>0.32291666666666669</v>
      </c>
      <c r="E61" s="893">
        <f t="array" ref="E61">IF((C61&gt;=1),MIN(IF(AA61:DS61&gt;=1,$AA$3:$DS$3)),"-")</f>
        <v>41516</v>
      </c>
      <c r="F61" s="890">
        <f t="array" ref="F61">IF((C61&gt;=1),MAX(IF(AA61:DS61&gt;=1,$AA$3:$DS$3)),"-")</f>
        <v>42391</v>
      </c>
      <c r="G61" s="939">
        <f t="shared" si="27"/>
        <v>0</v>
      </c>
      <c r="H61" s="943">
        <f t="shared" si="28"/>
        <v>0</v>
      </c>
      <c r="I61" s="859" t="str">
        <f t="array" ref="I61">IF((G61&gt;=1),MAX(IF(AA61:DS61=1,$AA$3:$DS$3)),"-")</f>
        <v>-</v>
      </c>
      <c r="J61" s="868" t="str">
        <f t="shared" ca="1" si="29"/>
        <v>-</v>
      </c>
      <c r="K61" s="868" t="str">
        <f t="shared" ca="1" si="30"/>
        <v>-</v>
      </c>
      <c r="L61" s="942">
        <f t="shared" si="31"/>
        <v>3</v>
      </c>
      <c r="M61" s="941">
        <f t="shared" si="32"/>
        <v>9.6774193548387094E-2</v>
      </c>
      <c r="N61" s="280">
        <f t="shared" si="33"/>
        <v>1</v>
      </c>
      <c r="O61" s="940">
        <f t="shared" si="34"/>
        <v>3.2258064516129031E-2</v>
      </c>
      <c r="P61" s="939">
        <f t="shared" si="35"/>
        <v>4</v>
      </c>
      <c r="Q61" s="938">
        <f t="shared" si="36"/>
        <v>0.12903225806451613</v>
      </c>
      <c r="R61" s="825">
        <f t="shared" si="37"/>
        <v>7</v>
      </c>
      <c r="S61" s="281">
        <f t="shared" si="38"/>
        <v>0.22580645161290322</v>
      </c>
      <c r="T61" s="826">
        <f t="shared" si="39"/>
        <v>15</v>
      </c>
      <c r="U61" s="282">
        <f t="shared" si="40"/>
        <v>0.4838709677419355</v>
      </c>
      <c r="V61" s="283">
        <f t="array" ref="V61">SUM(1*(AA$5:DS$5=AA61:DS61))-1</f>
        <v>1</v>
      </c>
      <c r="W61" s="284">
        <f t="shared" si="41"/>
        <v>3.2258064516129031E-2</v>
      </c>
      <c r="X61" s="873">
        <f t="shared" si="42"/>
        <v>8.064516129032258</v>
      </c>
      <c r="Y61" s="873">
        <f t="shared" si="43"/>
        <v>14.870967741935484</v>
      </c>
      <c r="Z61" s="881">
        <f t="shared" si="44"/>
        <v>0.54229934924078094</v>
      </c>
      <c r="AA61" s="218"/>
      <c r="AB61" s="219"/>
      <c r="AC61" s="219"/>
      <c r="AD61" s="230"/>
      <c r="AE61" s="230"/>
      <c r="AF61" s="230"/>
      <c r="AG61" s="230"/>
      <c r="AH61" s="230"/>
      <c r="AI61" s="230"/>
      <c r="AJ61" s="230"/>
      <c r="AK61" s="230"/>
      <c r="AL61" s="221"/>
      <c r="AM61" s="221"/>
      <c r="AN61" s="221"/>
      <c r="AO61" s="221"/>
      <c r="AP61" s="221"/>
      <c r="AQ61" s="221"/>
      <c r="AR61" s="221"/>
      <c r="AS61" s="222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224"/>
      <c r="BE61" s="224"/>
      <c r="BF61" s="224"/>
      <c r="BG61" s="224"/>
      <c r="BH61" s="224"/>
      <c r="BI61" s="224"/>
      <c r="BJ61" s="224"/>
      <c r="BK61" s="224"/>
      <c r="BL61" s="224"/>
      <c r="BM61" s="224"/>
      <c r="BN61" s="224"/>
      <c r="BO61" s="225"/>
      <c r="BP61" s="225"/>
      <c r="BQ61" s="225"/>
      <c r="BR61" s="225"/>
      <c r="BS61" s="225"/>
      <c r="BT61" s="225"/>
      <c r="BU61" s="225"/>
      <c r="BV61" s="225"/>
      <c r="BW61" s="225"/>
      <c r="BX61" s="225"/>
      <c r="BY61" s="226"/>
      <c r="BZ61" s="226"/>
      <c r="CA61" s="226"/>
      <c r="CB61" s="226"/>
      <c r="CC61" s="226"/>
      <c r="CD61" s="226"/>
      <c r="CE61" s="226"/>
      <c r="CF61" s="226"/>
      <c r="CG61" s="226"/>
      <c r="CH61" s="226"/>
      <c r="CI61" s="226"/>
      <c r="CJ61" s="226"/>
      <c r="CK61" s="226"/>
      <c r="CL61" s="227">
        <v>6</v>
      </c>
      <c r="CM61" s="227">
        <v>7</v>
      </c>
      <c r="CN61" s="227">
        <v>5</v>
      </c>
      <c r="CO61" s="227"/>
      <c r="CP61" s="227">
        <v>2</v>
      </c>
      <c r="CQ61" s="227">
        <v>2</v>
      </c>
      <c r="CR61" s="227">
        <v>15</v>
      </c>
      <c r="CS61" s="227">
        <v>9</v>
      </c>
      <c r="CT61" s="227">
        <v>13</v>
      </c>
      <c r="CU61" s="227">
        <v>2</v>
      </c>
      <c r="CV61" s="227">
        <v>8</v>
      </c>
      <c r="CW61" s="227">
        <v>4</v>
      </c>
      <c r="CX61" s="220">
        <v>17</v>
      </c>
      <c r="CY61" s="220">
        <v>7</v>
      </c>
      <c r="CZ61" s="220">
        <v>8</v>
      </c>
      <c r="DA61" s="228">
        <v>8</v>
      </c>
      <c r="DB61" s="228">
        <v>7</v>
      </c>
      <c r="DC61" s="228">
        <v>5</v>
      </c>
      <c r="DD61" s="228">
        <v>11</v>
      </c>
      <c r="DE61" s="228">
        <v>15</v>
      </c>
      <c r="DF61" s="228">
        <v>3</v>
      </c>
      <c r="DG61" s="228">
        <v>14</v>
      </c>
      <c r="DH61" s="228">
        <v>4</v>
      </c>
      <c r="DI61" s="228">
        <v>9</v>
      </c>
      <c r="DJ61" s="228">
        <v>12</v>
      </c>
      <c r="DK61" s="830">
        <v>8</v>
      </c>
      <c r="DL61" s="830">
        <v>6</v>
      </c>
      <c r="DM61" s="830"/>
      <c r="DN61" s="830">
        <v>8</v>
      </c>
      <c r="DO61" s="830">
        <v>9</v>
      </c>
      <c r="DP61" s="830">
        <v>9</v>
      </c>
      <c r="DQ61" s="1274">
        <v>11</v>
      </c>
      <c r="DR61" s="1274">
        <v>6</v>
      </c>
      <c r="DS61" s="1337"/>
    </row>
    <row r="62" spans="1:123" s="1166" customFormat="1" ht="11.1" customHeight="1" x14ac:dyDescent="0.2">
      <c r="A62" s="886">
        <f t="array" ref="A62">IF((G62&gt;=1),MAX(IF(AA62:DS62=1,$AA$2:$DS$2)),"-")</f>
        <v>83</v>
      </c>
      <c r="B62" s="177" t="s">
        <v>238</v>
      </c>
      <c r="C62" s="945">
        <f t="shared" si="25"/>
        <v>17</v>
      </c>
      <c r="D62" s="944">
        <f t="shared" si="26"/>
        <v>0.17708333333333334</v>
      </c>
      <c r="E62" s="893">
        <f t="array" ref="E62">IF((C62&gt;=1),MIN(IF(AA62:DS62&gt;=1,$AA$3:$DS$3)),"-")</f>
        <v>41754</v>
      </c>
      <c r="F62" s="890">
        <f t="array" ref="F62">IF((C62&gt;=1),MAX(IF(AA62:DS62&gt;=1,$AA$3:$DS$3)),"-")</f>
        <v>42367</v>
      </c>
      <c r="G62" s="939">
        <f t="shared" si="27"/>
        <v>1</v>
      </c>
      <c r="H62" s="943">
        <f t="shared" si="28"/>
        <v>5.8823529411764705E-2</v>
      </c>
      <c r="I62" s="859">
        <f t="array" ref="I62">IF((G62&gt;=1),MAX(IF(AA62:DS62=1,$AA$3:$DS$3)),"-")</f>
        <v>42062</v>
      </c>
      <c r="J62" s="868">
        <f t="shared" ca="1" si="29"/>
        <v>9</v>
      </c>
      <c r="K62" s="868">
        <f t="shared" ca="1" si="30"/>
        <v>13</v>
      </c>
      <c r="L62" s="942">
        <f t="shared" si="31"/>
        <v>0</v>
      </c>
      <c r="M62" s="941">
        <f t="shared" si="32"/>
        <v>0</v>
      </c>
      <c r="N62" s="280">
        <f t="shared" si="33"/>
        <v>1</v>
      </c>
      <c r="O62" s="940">
        <f t="shared" si="34"/>
        <v>5.8823529411764705E-2</v>
      </c>
      <c r="P62" s="939">
        <f t="shared" si="35"/>
        <v>2</v>
      </c>
      <c r="Q62" s="938">
        <f t="shared" si="36"/>
        <v>0.11764705882352941</v>
      </c>
      <c r="R62" s="825">
        <f t="shared" si="37"/>
        <v>4</v>
      </c>
      <c r="S62" s="281">
        <f t="shared" si="38"/>
        <v>0.23529411764705882</v>
      </c>
      <c r="T62" s="826">
        <f t="shared" si="39"/>
        <v>8</v>
      </c>
      <c r="U62" s="282">
        <f t="shared" si="40"/>
        <v>0.47058823529411764</v>
      </c>
      <c r="V62" s="283">
        <f t="array" ref="V62">SUM(1*(AA$5:DS$5=AA62:DS62))-1</f>
        <v>2</v>
      </c>
      <c r="W62" s="284">
        <f t="shared" si="41"/>
        <v>0.11764705882352941</v>
      </c>
      <c r="X62" s="873">
        <f t="shared" si="42"/>
        <v>9.3529411764705888</v>
      </c>
      <c r="Y62" s="873">
        <f t="shared" si="43"/>
        <v>15.764705882352942</v>
      </c>
      <c r="Z62" s="881">
        <f t="shared" si="44"/>
        <v>0.59328358208955223</v>
      </c>
      <c r="AA62" s="218"/>
      <c r="AB62" s="219"/>
      <c r="AC62" s="219"/>
      <c r="AD62" s="230"/>
      <c r="AE62" s="230"/>
      <c r="AF62" s="230"/>
      <c r="AG62" s="230"/>
      <c r="AH62" s="230"/>
      <c r="AI62" s="230"/>
      <c r="AJ62" s="230"/>
      <c r="AK62" s="230"/>
      <c r="AL62" s="221"/>
      <c r="AM62" s="221"/>
      <c r="AN62" s="221"/>
      <c r="AO62" s="221"/>
      <c r="AP62" s="221"/>
      <c r="AQ62" s="221"/>
      <c r="AR62" s="221"/>
      <c r="AS62" s="222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5"/>
      <c r="BP62" s="225"/>
      <c r="BQ62" s="225"/>
      <c r="BR62" s="225"/>
      <c r="BS62" s="225"/>
      <c r="BT62" s="225"/>
      <c r="BU62" s="225"/>
      <c r="BV62" s="225"/>
      <c r="BW62" s="225"/>
      <c r="BX62" s="225"/>
      <c r="BY62" s="226"/>
      <c r="BZ62" s="226"/>
      <c r="CA62" s="226"/>
      <c r="CB62" s="226"/>
      <c r="CC62" s="226"/>
      <c r="CD62" s="226"/>
      <c r="CE62" s="226"/>
      <c r="CF62" s="226"/>
      <c r="CG62" s="226"/>
      <c r="CH62" s="226"/>
      <c r="CI62" s="226"/>
      <c r="CJ62" s="226"/>
      <c r="CK62" s="226"/>
      <c r="CL62" s="227"/>
      <c r="CM62" s="227"/>
      <c r="CN62" s="227"/>
      <c r="CO62" s="227"/>
      <c r="CP62" s="227"/>
      <c r="CQ62" s="227"/>
      <c r="CR62" s="227"/>
      <c r="CS62" s="227"/>
      <c r="CT62" s="227"/>
      <c r="CU62" s="227">
        <v>3</v>
      </c>
      <c r="CV62" s="227"/>
      <c r="CW62" s="227"/>
      <c r="CX62" s="220">
        <v>13</v>
      </c>
      <c r="CY62" s="220">
        <v>13</v>
      </c>
      <c r="CZ62" s="220">
        <v>16</v>
      </c>
      <c r="DA62" s="228">
        <v>6</v>
      </c>
      <c r="DB62" s="228"/>
      <c r="DC62" s="228">
        <v>11</v>
      </c>
      <c r="DD62" s="228">
        <v>4</v>
      </c>
      <c r="DE62" s="228">
        <v>1</v>
      </c>
      <c r="DF62" s="228">
        <v>12</v>
      </c>
      <c r="DG62" s="228">
        <v>5</v>
      </c>
      <c r="DH62" s="228"/>
      <c r="DI62" s="228">
        <v>5</v>
      </c>
      <c r="DJ62" s="228"/>
      <c r="DK62" s="830">
        <v>6</v>
      </c>
      <c r="DL62" s="830">
        <v>13</v>
      </c>
      <c r="DM62" s="830"/>
      <c r="DN62" s="830">
        <v>13</v>
      </c>
      <c r="DO62" s="830">
        <v>14</v>
      </c>
      <c r="DP62" s="830">
        <v>8</v>
      </c>
      <c r="DQ62" s="1274">
        <v>16</v>
      </c>
      <c r="DR62" s="1274"/>
      <c r="DS62" s="1337"/>
    </row>
    <row r="63" spans="1:123" s="1166" customFormat="1" ht="11.1" customHeight="1" x14ac:dyDescent="0.2">
      <c r="A63" s="886" t="str">
        <f t="array" ref="A63">IF((G63&gt;=1),MAX(IF(AA63:DS63=1,$AA$2:$DS$2)),"-")</f>
        <v>-</v>
      </c>
      <c r="B63" s="177" t="s">
        <v>1</v>
      </c>
      <c r="C63" s="945">
        <f t="shared" si="25"/>
        <v>9</v>
      </c>
      <c r="D63" s="944">
        <f t="shared" si="26"/>
        <v>9.375E-2</v>
      </c>
      <c r="E63" s="893">
        <f t="array" ref="E63">IF((C63&gt;=1),MIN(IF(AA63:DS63&gt;=1,$AA$3:$DS$3)),"-")</f>
        <v>39227</v>
      </c>
      <c r="F63" s="890">
        <f t="array" ref="F63">IF((C63&gt;=1),MAX(IF(AA63:DS63&gt;=1,$AA$3:$DS$3)),"-")</f>
        <v>40466</v>
      </c>
      <c r="G63" s="939">
        <f t="shared" si="27"/>
        <v>0</v>
      </c>
      <c r="H63" s="943">
        <f t="shared" si="28"/>
        <v>0</v>
      </c>
      <c r="I63" s="859" t="str">
        <f t="array" ref="I63">IF((G63&gt;=1),MAX(IF(AA63:DS63=1,$AA$3:$DS$3)),"-")</f>
        <v>-</v>
      </c>
      <c r="J63" s="868" t="str">
        <f t="shared" ca="1" si="29"/>
        <v>-</v>
      </c>
      <c r="K63" s="868" t="str">
        <f t="shared" ca="1" si="30"/>
        <v>-</v>
      </c>
      <c r="L63" s="942">
        <f t="shared" si="31"/>
        <v>0</v>
      </c>
      <c r="M63" s="941">
        <f t="shared" si="32"/>
        <v>0</v>
      </c>
      <c r="N63" s="280">
        <f t="shared" si="33"/>
        <v>1</v>
      </c>
      <c r="O63" s="940">
        <f t="shared" si="34"/>
        <v>0.1111111111111111</v>
      </c>
      <c r="P63" s="939">
        <f t="shared" si="35"/>
        <v>1</v>
      </c>
      <c r="Q63" s="938">
        <f t="shared" si="36"/>
        <v>0.1111111111111111</v>
      </c>
      <c r="R63" s="825">
        <f t="shared" si="37"/>
        <v>1</v>
      </c>
      <c r="S63" s="281">
        <f t="shared" si="38"/>
        <v>0.1111111111111111</v>
      </c>
      <c r="T63" s="826">
        <f t="shared" si="39"/>
        <v>3</v>
      </c>
      <c r="U63" s="282">
        <f t="shared" si="40"/>
        <v>0.33333333333333331</v>
      </c>
      <c r="V63" s="283">
        <f t="array" ref="V63">SUM(1*(AA$5:DS$5=AA63:DS63))-1</f>
        <v>0</v>
      </c>
      <c r="W63" s="284">
        <f t="shared" si="41"/>
        <v>0</v>
      </c>
      <c r="X63" s="873">
        <f t="shared" si="42"/>
        <v>7.7777777777777777</v>
      </c>
      <c r="Y63" s="873">
        <f t="shared" si="43"/>
        <v>12.666666666666666</v>
      </c>
      <c r="Z63" s="881">
        <f t="shared" si="44"/>
        <v>0.61403508771929827</v>
      </c>
      <c r="AA63" s="229">
        <v>6</v>
      </c>
      <c r="AB63" s="227"/>
      <c r="AC63" s="227">
        <v>8</v>
      </c>
      <c r="AD63" s="220">
        <v>8</v>
      </c>
      <c r="AE63" s="220">
        <v>9</v>
      </c>
      <c r="AF63" s="220"/>
      <c r="AG63" s="220">
        <v>9</v>
      </c>
      <c r="AH63" s="220">
        <v>7</v>
      </c>
      <c r="AI63" s="220">
        <v>7</v>
      </c>
      <c r="AJ63" s="220"/>
      <c r="AK63" s="220">
        <v>13</v>
      </c>
      <c r="AL63" s="222"/>
      <c r="AM63" s="222"/>
      <c r="AN63" s="222"/>
      <c r="AO63" s="222"/>
      <c r="AP63" s="222"/>
      <c r="AQ63" s="222"/>
      <c r="AR63" s="222"/>
      <c r="AS63" s="222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4"/>
      <c r="BE63" s="224">
        <v>3</v>
      </c>
      <c r="BF63" s="224"/>
      <c r="BG63" s="224"/>
      <c r="BH63" s="224"/>
      <c r="BI63" s="224"/>
      <c r="BJ63" s="224"/>
      <c r="BK63" s="224"/>
      <c r="BL63" s="224"/>
      <c r="BM63" s="224"/>
      <c r="BN63" s="224"/>
      <c r="BO63" s="225"/>
      <c r="BP63" s="225"/>
      <c r="BQ63" s="225"/>
      <c r="BR63" s="225"/>
      <c r="BS63" s="225"/>
      <c r="BT63" s="225"/>
      <c r="BU63" s="225"/>
      <c r="BV63" s="225"/>
      <c r="BW63" s="225"/>
      <c r="BX63" s="225"/>
      <c r="BY63" s="226"/>
      <c r="BZ63" s="226"/>
      <c r="CA63" s="226"/>
      <c r="CB63" s="226"/>
      <c r="CC63" s="226"/>
      <c r="CD63" s="226"/>
      <c r="CE63" s="226"/>
      <c r="CF63" s="226"/>
      <c r="CG63" s="226"/>
      <c r="CH63" s="226"/>
      <c r="CI63" s="226"/>
      <c r="CJ63" s="226"/>
      <c r="CK63" s="226"/>
      <c r="CL63" s="227"/>
      <c r="CM63" s="227"/>
      <c r="CN63" s="227"/>
      <c r="CO63" s="227"/>
      <c r="CP63" s="227"/>
      <c r="CQ63" s="227"/>
      <c r="CR63" s="227"/>
      <c r="CS63" s="227"/>
      <c r="CT63" s="227"/>
      <c r="CU63" s="227"/>
      <c r="CV63" s="227"/>
      <c r="CW63" s="227"/>
      <c r="CX63" s="220"/>
      <c r="CY63" s="220"/>
      <c r="CZ63" s="220"/>
      <c r="DA63" s="228"/>
      <c r="DB63" s="228"/>
      <c r="DC63" s="228"/>
      <c r="DD63" s="228"/>
      <c r="DE63" s="228"/>
      <c r="DF63" s="228"/>
      <c r="DG63" s="228"/>
      <c r="DH63" s="228"/>
      <c r="DI63" s="228"/>
      <c r="DJ63" s="228"/>
      <c r="DK63" s="830"/>
      <c r="DL63" s="830"/>
      <c r="DM63" s="830"/>
      <c r="DN63" s="830"/>
      <c r="DO63" s="830"/>
      <c r="DP63" s="830"/>
      <c r="DQ63" s="1274"/>
      <c r="DR63" s="1274"/>
      <c r="DS63" s="1337"/>
    </row>
    <row r="64" spans="1:123" s="1166" customFormat="1" ht="11.1" customHeight="1" x14ac:dyDescent="0.2">
      <c r="A64" s="886" t="str">
        <f t="array" ref="A64">IF((G64&gt;=1),MAX(IF(AA64:DS64=1,$AA$2:$DS$2)),"-")</f>
        <v>-</v>
      </c>
      <c r="B64" s="177" t="s">
        <v>93</v>
      </c>
      <c r="C64" s="945">
        <f t="shared" si="25"/>
        <v>1</v>
      </c>
      <c r="D64" s="944">
        <f t="shared" si="26"/>
        <v>1.0416666666666666E-2</v>
      </c>
      <c r="E64" s="893">
        <f t="array" ref="E64">IF((C64&gt;=1),MIN(IF(AA64:DS64&gt;=1,$AA$3:$DS$3)),"-")</f>
        <v>40606</v>
      </c>
      <c r="F64" s="890">
        <f t="array" ref="F64">IF((C64&gt;=1),MAX(IF(AA64:DS64&gt;=1,$AA$3:$DS$3)),"-")</f>
        <v>40606</v>
      </c>
      <c r="G64" s="939">
        <f t="shared" si="27"/>
        <v>0</v>
      </c>
      <c r="H64" s="943">
        <f t="shared" si="28"/>
        <v>0</v>
      </c>
      <c r="I64" s="859" t="str">
        <f t="array" ref="I64">IF((G64&gt;=1),MAX(IF(AA64:DS64=1,$AA$3:$DS$3)),"-")</f>
        <v>-</v>
      </c>
      <c r="J64" s="868" t="str">
        <f t="shared" ca="1" si="29"/>
        <v>-</v>
      </c>
      <c r="K64" s="868" t="str">
        <f t="shared" ca="1" si="30"/>
        <v>-</v>
      </c>
      <c r="L64" s="942">
        <f t="shared" si="31"/>
        <v>0</v>
      </c>
      <c r="M64" s="941">
        <f t="shared" si="32"/>
        <v>0</v>
      </c>
      <c r="N64" s="280">
        <f t="shared" si="33"/>
        <v>0</v>
      </c>
      <c r="O64" s="940">
        <f t="shared" si="34"/>
        <v>0</v>
      </c>
      <c r="P64" s="939">
        <f t="shared" si="35"/>
        <v>0</v>
      </c>
      <c r="Q64" s="938">
        <f t="shared" si="36"/>
        <v>0</v>
      </c>
      <c r="R64" s="825">
        <f t="shared" si="37"/>
        <v>0</v>
      </c>
      <c r="S64" s="281">
        <f t="shared" si="38"/>
        <v>0</v>
      </c>
      <c r="T64" s="826">
        <f t="shared" si="39"/>
        <v>0</v>
      </c>
      <c r="U64" s="282">
        <f t="shared" si="40"/>
        <v>0</v>
      </c>
      <c r="V64" s="283">
        <f t="array" ref="V64">SUM(1*(AA$5:DS$5=AA64:DS64))-1</f>
        <v>0</v>
      </c>
      <c r="W64" s="284">
        <f t="shared" si="41"/>
        <v>0</v>
      </c>
      <c r="X64" s="873">
        <f t="shared" si="42"/>
        <v>7</v>
      </c>
      <c r="Y64" s="873">
        <f t="shared" si="43"/>
        <v>8</v>
      </c>
      <c r="Z64" s="881">
        <f t="shared" si="44"/>
        <v>0.875</v>
      </c>
      <c r="AA64" s="229"/>
      <c r="AB64" s="227"/>
      <c r="AC64" s="227"/>
      <c r="AD64" s="230"/>
      <c r="AE64" s="230"/>
      <c r="AF64" s="230"/>
      <c r="AG64" s="230"/>
      <c r="AH64" s="230"/>
      <c r="AI64" s="230"/>
      <c r="AJ64" s="230"/>
      <c r="AK64" s="230"/>
      <c r="AL64" s="221"/>
      <c r="AM64" s="221"/>
      <c r="AN64" s="221"/>
      <c r="AO64" s="221"/>
      <c r="AP64" s="221"/>
      <c r="AQ64" s="221"/>
      <c r="AR64" s="221"/>
      <c r="AS64" s="222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4"/>
      <c r="BE64" s="224"/>
      <c r="BF64" s="224"/>
      <c r="BG64" s="224"/>
      <c r="BH64" s="224"/>
      <c r="BI64" s="224">
        <v>7</v>
      </c>
      <c r="BJ64" s="224"/>
      <c r="BK64" s="224"/>
      <c r="BL64" s="224"/>
      <c r="BM64" s="224"/>
      <c r="BN64" s="224"/>
      <c r="BO64" s="225"/>
      <c r="BP64" s="225"/>
      <c r="BQ64" s="225"/>
      <c r="BR64" s="225"/>
      <c r="BS64" s="225"/>
      <c r="BT64" s="225"/>
      <c r="BU64" s="225"/>
      <c r="BV64" s="225"/>
      <c r="BW64" s="225"/>
      <c r="BX64" s="225"/>
      <c r="BY64" s="226"/>
      <c r="BZ64" s="226"/>
      <c r="CA64" s="226"/>
      <c r="CB64" s="226"/>
      <c r="CC64" s="226"/>
      <c r="CD64" s="226"/>
      <c r="CE64" s="226"/>
      <c r="CF64" s="226"/>
      <c r="CG64" s="226"/>
      <c r="CH64" s="226"/>
      <c r="CI64" s="226"/>
      <c r="CJ64" s="226"/>
      <c r="CK64" s="226"/>
      <c r="CL64" s="227"/>
      <c r="CM64" s="227"/>
      <c r="CN64" s="227"/>
      <c r="CO64" s="227"/>
      <c r="CP64" s="227"/>
      <c r="CQ64" s="227"/>
      <c r="CR64" s="227"/>
      <c r="CS64" s="227"/>
      <c r="CT64" s="227"/>
      <c r="CU64" s="227"/>
      <c r="CV64" s="227"/>
      <c r="CW64" s="227"/>
      <c r="CX64" s="220"/>
      <c r="CY64" s="220"/>
      <c r="CZ64" s="220"/>
      <c r="DA64" s="228"/>
      <c r="DB64" s="228"/>
      <c r="DC64" s="228"/>
      <c r="DD64" s="228"/>
      <c r="DE64" s="228"/>
      <c r="DF64" s="228"/>
      <c r="DG64" s="228"/>
      <c r="DH64" s="228"/>
      <c r="DI64" s="228"/>
      <c r="DJ64" s="228"/>
      <c r="DK64" s="830"/>
      <c r="DL64" s="830"/>
      <c r="DM64" s="830"/>
      <c r="DN64" s="830"/>
      <c r="DO64" s="830"/>
      <c r="DP64" s="830"/>
      <c r="DQ64" s="1274"/>
      <c r="DR64" s="1274"/>
      <c r="DS64" s="1337"/>
    </row>
    <row r="65" spans="1:123" s="1166" customFormat="1" ht="11.1" customHeight="1" x14ac:dyDescent="0.2">
      <c r="A65" s="886" t="str">
        <f t="array" ref="A65">IF((G65&gt;=1),MAX(IF(AA65:DS65=1,$AA$2:$DS$2)),"-")</f>
        <v>-</v>
      </c>
      <c r="B65" s="177" t="s">
        <v>189</v>
      </c>
      <c r="C65" s="945">
        <f t="shared" si="25"/>
        <v>1</v>
      </c>
      <c r="D65" s="944">
        <f t="shared" si="26"/>
        <v>1.0416666666666666E-2</v>
      </c>
      <c r="E65" s="893">
        <f t="array" ref="E65">IF((C65&gt;=1),MIN(IF(AA65:DS65&gt;=1,$AA$3:$DS$3)),"-")</f>
        <v>41432</v>
      </c>
      <c r="F65" s="890">
        <f t="array" ref="F65">IF((C65&gt;=1),MAX(IF(AA65:DS65&gt;=1,$AA$3:$DS$3)),"-")</f>
        <v>41432</v>
      </c>
      <c r="G65" s="939">
        <f t="shared" si="27"/>
        <v>0</v>
      </c>
      <c r="H65" s="943">
        <f t="shared" si="28"/>
        <v>0</v>
      </c>
      <c r="I65" s="859" t="str">
        <f t="array" ref="I65">IF((G65&gt;=1),MAX(IF(AA65:DS65=1,$AA$3:$DS$3)),"-")</f>
        <v>-</v>
      </c>
      <c r="J65" s="868" t="str">
        <f t="shared" ca="1" si="29"/>
        <v>-</v>
      </c>
      <c r="K65" s="868" t="str">
        <f t="shared" ca="1" si="30"/>
        <v>-</v>
      </c>
      <c r="L65" s="942">
        <f t="shared" si="31"/>
        <v>0</v>
      </c>
      <c r="M65" s="941">
        <f t="shared" si="32"/>
        <v>0</v>
      </c>
      <c r="N65" s="280">
        <f t="shared" si="33"/>
        <v>0</v>
      </c>
      <c r="O65" s="940">
        <f t="shared" si="34"/>
        <v>0</v>
      </c>
      <c r="P65" s="939">
        <f t="shared" si="35"/>
        <v>0</v>
      </c>
      <c r="Q65" s="938">
        <f t="shared" si="36"/>
        <v>0</v>
      </c>
      <c r="R65" s="825">
        <f t="shared" si="37"/>
        <v>0</v>
      </c>
      <c r="S65" s="281">
        <f t="shared" si="38"/>
        <v>0</v>
      </c>
      <c r="T65" s="826">
        <f t="shared" si="39"/>
        <v>0</v>
      </c>
      <c r="U65" s="282">
        <f t="shared" si="40"/>
        <v>0</v>
      </c>
      <c r="V65" s="283">
        <f t="array" ref="V65">SUM(1*(AA$5:DS$5=AA65:DS65))-1</f>
        <v>0</v>
      </c>
      <c r="W65" s="284">
        <f t="shared" si="41"/>
        <v>0</v>
      </c>
      <c r="X65" s="873">
        <f t="shared" si="42"/>
        <v>10</v>
      </c>
      <c r="Y65" s="873">
        <f t="shared" si="43"/>
        <v>14</v>
      </c>
      <c r="Z65" s="881">
        <f t="shared" si="44"/>
        <v>0.7142857142857143</v>
      </c>
      <c r="AA65" s="218"/>
      <c r="AB65" s="219"/>
      <c r="AC65" s="219"/>
      <c r="AD65" s="230"/>
      <c r="AE65" s="230"/>
      <c r="AF65" s="230"/>
      <c r="AG65" s="230"/>
      <c r="AH65" s="230"/>
      <c r="AI65" s="230"/>
      <c r="AJ65" s="230"/>
      <c r="AK65" s="230"/>
      <c r="AL65" s="221"/>
      <c r="AM65" s="221"/>
      <c r="AN65" s="221"/>
      <c r="AO65" s="221"/>
      <c r="AP65" s="221"/>
      <c r="AQ65" s="221"/>
      <c r="AR65" s="221"/>
      <c r="AS65" s="222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6"/>
      <c r="BZ65" s="226"/>
      <c r="CA65" s="226"/>
      <c r="CB65" s="226"/>
      <c r="CC65" s="226"/>
      <c r="CD65" s="226"/>
      <c r="CE65" s="226"/>
      <c r="CF65" s="226"/>
      <c r="CG65" s="226"/>
      <c r="CH65" s="226"/>
      <c r="CI65" s="226"/>
      <c r="CJ65" s="226"/>
      <c r="CK65" s="226">
        <v>10</v>
      </c>
      <c r="CL65" s="227"/>
      <c r="CM65" s="227"/>
      <c r="CN65" s="227"/>
      <c r="CO65" s="227"/>
      <c r="CP65" s="227"/>
      <c r="CQ65" s="227"/>
      <c r="CR65" s="227"/>
      <c r="CS65" s="227"/>
      <c r="CT65" s="227"/>
      <c r="CU65" s="227"/>
      <c r="CV65" s="227"/>
      <c r="CW65" s="227"/>
      <c r="CX65" s="220"/>
      <c r="CY65" s="220"/>
      <c r="CZ65" s="220"/>
      <c r="DA65" s="228"/>
      <c r="DB65" s="228"/>
      <c r="DC65" s="228"/>
      <c r="DD65" s="228"/>
      <c r="DE65" s="228"/>
      <c r="DF65" s="228"/>
      <c r="DG65" s="228"/>
      <c r="DH65" s="228"/>
      <c r="DI65" s="228"/>
      <c r="DJ65" s="228"/>
      <c r="DK65" s="830"/>
      <c r="DL65" s="830"/>
      <c r="DM65" s="830"/>
      <c r="DN65" s="830"/>
      <c r="DO65" s="830"/>
      <c r="DP65" s="830"/>
      <c r="DQ65" s="1274"/>
      <c r="DR65" s="1274"/>
      <c r="DS65" s="1337"/>
    </row>
    <row r="66" spans="1:123" s="1166" customFormat="1" ht="11.1" customHeight="1" x14ac:dyDescent="0.2">
      <c r="A66" s="886" t="str">
        <f t="array" ref="A66">IF((G66&gt;=1),MAX(IF(AA66:DS66=1,$AA$2:$DS$2)),"-")</f>
        <v>-</v>
      </c>
      <c r="B66" s="177" t="s">
        <v>8</v>
      </c>
      <c r="C66" s="945">
        <f t="shared" si="25"/>
        <v>7</v>
      </c>
      <c r="D66" s="944">
        <f t="shared" si="26"/>
        <v>7.2916666666666671E-2</v>
      </c>
      <c r="E66" s="893">
        <f t="array" ref="E66">IF((C66&gt;=1),MIN(IF(AA66:DS66&gt;=1,$AA$3:$DS$3)),"-")</f>
        <v>39354</v>
      </c>
      <c r="F66" s="890">
        <f t="array" ref="F66">IF((C66&gt;=1),MAX(IF(AA66:DS66&gt;=1,$AA$3:$DS$3)),"-")</f>
        <v>40522</v>
      </c>
      <c r="G66" s="939">
        <f t="shared" si="27"/>
        <v>0</v>
      </c>
      <c r="H66" s="943">
        <f t="shared" si="28"/>
        <v>0</v>
      </c>
      <c r="I66" s="859" t="str">
        <f t="array" ref="I66">IF((G66&gt;=1),MAX(IF(AA66:DS66=1,$AA$3:$DS$3)),"-")</f>
        <v>-</v>
      </c>
      <c r="J66" s="868" t="str">
        <f t="shared" ca="1" si="29"/>
        <v>-</v>
      </c>
      <c r="K66" s="868" t="str">
        <f t="shared" ca="1" si="30"/>
        <v>-</v>
      </c>
      <c r="L66" s="942">
        <f t="shared" si="31"/>
        <v>1</v>
      </c>
      <c r="M66" s="941">
        <f t="shared" si="32"/>
        <v>0.14285714285714285</v>
      </c>
      <c r="N66" s="280">
        <f t="shared" si="33"/>
        <v>0</v>
      </c>
      <c r="O66" s="940">
        <f t="shared" si="34"/>
        <v>0</v>
      </c>
      <c r="P66" s="939">
        <f t="shared" si="35"/>
        <v>1</v>
      </c>
      <c r="Q66" s="938">
        <f t="shared" si="36"/>
        <v>0.14285714285714285</v>
      </c>
      <c r="R66" s="825">
        <f t="shared" si="37"/>
        <v>1</v>
      </c>
      <c r="S66" s="281">
        <f t="shared" si="38"/>
        <v>0.14285714285714285</v>
      </c>
      <c r="T66" s="826">
        <f t="shared" si="39"/>
        <v>2</v>
      </c>
      <c r="U66" s="282">
        <f t="shared" si="40"/>
        <v>0.2857142857142857</v>
      </c>
      <c r="V66" s="283">
        <f t="array" ref="V66">SUM(1*(AA$5:DS$5=AA66:DS66))-1</f>
        <v>2</v>
      </c>
      <c r="W66" s="284">
        <f t="shared" si="41"/>
        <v>0.2857142857142857</v>
      </c>
      <c r="X66" s="873">
        <f t="shared" si="42"/>
        <v>8.5714285714285712</v>
      </c>
      <c r="Y66" s="873">
        <f t="shared" si="43"/>
        <v>13.142857142857142</v>
      </c>
      <c r="Z66" s="881">
        <f t="shared" si="44"/>
        <v>0.65217391304347827</v>
      </c>
      <c r="AA66" s="218"/>
      <c r="AB66" s="219"/>
      <c r="AC66" s="219"/>
      <c r="AD66" s="220">
        <v>7</v>
      </c>
      <c r="AE66" s="220"/>
      <c r="AF66" s="220">
        <v>11</v>
      </c>
      <c r="AG66" s="220"/>
      <c r="AH66" s="220"/>
      <c r="AI66" s="220">
        <v>8</v>
      </c>
      <c r="AJ66" s="220">
        <v>12</v>
      </c>
      <c r="AK66" s="220">
        <v>7</v>
      </c>
      <c r="AL66" s="222"/>
      <c r="AM66" s="222"/>
      <c r="AN66" s="222"/>
      <c r="AO66" s="222"/>
      <c r="AP66" s="222"/>
      <c r="AQ66" s="222"/>
      <c r="AR66" s="222"/>
      <c r="AS66" s="222"/>
      <c r="AT66" s="223"/>
      <c r="AU66" s="223"/>
      <c r="AV66" s="223"/>
      <c r="AW66" s="223"/>
      <c r="AX66" s="223">
        <v>13</v>
      </c>
      <c r="AY66" s="223"/>
      <c r="AZ66" s="223"/>
      <c r="BA66" s="223"/>
      <c r="BB66" s="223"/>
      <c r="BC66" s="223"/>
      <c r="BD66" s="224"/>
      <c r="BE66" s="224"/>
      <c r="BF66" s="224"/>
      <c r="BG66" s="224">
        <v>2</v>
      </c>
      <c r="BH66" s="224"/>
      <c r="BI66" s="224"/>
      <c r="BJ66" s="224"/>
      <c r="BK66" s="224"/>
      <c r="BL66" s="224"/>
      <c r="BM66" s="224"/>
      <c r="BN66" s="224"/>
      <c r="BO66" s="225"/>
      <c r="BP66" s="225"/>
      <c r="BQ66" s="225"/>
      <c r="BR66" s="225"/>
      <c r="BS66" s="225"/>
      <c r="BT66" s="225"/>
      <c r="BU66" s="225"/>
      <c r="BV66" s="225"/>
      <c r="BW66" s="225"/>
      <c r="BX66" s="225"/>
      <c r="BY66" s="226"/>
      <c r="BZ66" s="226"/>
      <c r="CA66" s="226"/>
      <c r="CB66" s="226"/>
      <c r="CC66" s="226"/>
      <c r="CD66" s="226"/>
      <c r="CE66" s="226"/>
      <c r="CF66" s="226"/>
      <c r="CG66" s="226"/>
      <c r="CH66" s="226"/>
      <c r="CI66" s="226"/>
      <c r="CJ66" s="226"/>
      <c r="CK66" s="226"/>
      <c r="CL66" s="227"/>
      <c r="CM66" s="227"/>
      <c r="CN66" s="227"/>
      <c r="CO66" s="227"/>
      <c r="CP66" s="227"/>
      <c r="CQ66" s="227"/>
      <c r="CR66" s="227"/>
      <c r="CS66" s="227"/>
      <c r="CT66" s="227"/>
      <c r="CU66" s="227"/>
      <c r="CV66" s="227"/>
      <c r="CW66" s="227"/>
      <c r="CX66" s="220"/>
      <c r="CY66" s="220"/>
      <c r="CZ66" s="220"/>
      <c r="DA66" s="228"/>
      <c r="DB66" s="228"/>
      <c r="DC66" s="228"/>
      <c r="DD66" s="228"/>
      <c r="DE66" s="228"/>
      <c r="DF66" s="228"/>
      <c r="DG66" s="228"/>
      <c r="DH66" s="228"/>
      <c r="DI66" s="228"/>
      <c r="DJ66" s="228"/>
      <c r="DK66" s="830"/>
      <c r="DL66" s="830"/>
      <c r="DM66" s="830"/>
      <c r="DN66" s="830"/>
      <c r="DO66" s="830"/>
      <c r="DP66" s="830"/>
      <c r="DQ66" s="1274"/>
      <c r="DR66" s="1274"/>
      <c r="DS66" s="1337"/>
    </row>
    <row r="67" spans="1:123" s="1166" customFormat="1" ht="11.1" customHeight="1" x14ac:dyDescent="0.2">
      <c r="A67" s="886" t="str">
        <f t="array" ref="A67">IF((G67&gt;=1),MAX(IF(AA67:DS67=1,$AA$2:$DS$2)),"-")</f>
        <v>-</v>
      </c>
      <c r="B67" s="177" t="s">
        <v>66</v>
      </c>
      <c r="C67" s="945">
        <f t="shared" si="25"/>
        <v>2</v>
      </c>
      <c r="D67" s="944">
        <f t="shared" si="26"/>
        <v>2.0833333333333332E-2</v>
      </c>
      <c r="E67" s="893">
        <f t="array" ref="E67">IF((C67&gt;=1),MIN(IF(AA67:DS67&gt;=1,$AA$3:$DS$3)),"-")</f>
        <v>40082</v>
      </c>
      <c r="F67" s="890">
        <f t="array" ref="F67">IF((C67&gt;=1),MAX(IF(AA67:DS67&gt;=1,$AA$3:$DS$3)),"-")</f>
        <v>40138</v>
      </c>
      <c r="G67" s="939">
        <f t="shared" si="27"/>
        <v>0</v>
      </c>
      <c r="H67" s="943">
        <f t="shared" si="28"/>
        <v>0</v>
      </c>
      <c r="I67" s="859" t="str">
        <f t="array" ref="I67">IF((G67&gt;=1),MAX(IF(AA67:DS67=1,$AA$3:$DS$3)),"-")</f>
        <v>-</v>
      </c>
      <c r="J67" s="868" t="str">
        <f t="shared" ca="1" si="29"/>
        <v>-</v>
      </c>
      <c r="K67" s="868" t="str">
        <f t="shared" ca="1" si="30"/>
        <v>-</v>
      </c>
      <c r="L67" s="942">
        <f t="shared" si="31"/>
        <v>0</v>
      </c>
      <c r="M67" s="941">
        <f t="shared" si="32"/>
        <v>0</v>
      </c>
      <c r="N67" s="280">
        <f t="shared" si="33"/>
        <v>0</v>
      </c>
      <c r="O67" s="940">
        <f t="shared" si="34"/>
        <v>0</v>
      </c>
      <c r="P67" s="939">
        <f t="shared" si="35"/>
        <v>0</v>
      </c>
      <c r="Q67" s="938">
        <f t="shared" si="36"/>
        <v>0</v>
      </c>
      <c r="R67" s="825">
        <f t="shared" si="37"/>
        <v>0</v>
      </c>
      <c r="S67" s="281">
        <f t="shared" si="38"/>
        <v>0</v>
      </c>
      <c r="T67" s="826">
        <f t="shared" si="39"/>
        <v>0</v>
      </c>
      <c r="U67" s="282">
        <f t="shared" si="40"/>
        <v>0</v>
      </c>
      <c r="V67" s="283">
        <f t="array" ref="V67">SUM(1*(AA$5:DS$5=AA67:DS67))-1</f>
        <v>0</v>
      </c>
      <c r="W67" s="284">
        <f t="shared" si="41"/>
        <v>0</v>
      </c>
      <c r="X67" s="873">
        <f t="shared" si="42"/>
        <v>7</v>
      </c>
      <c r="Y67" s="873">
        <f t="shared" si="43"/>
        <v>11</v>
      </c>
      <c r="Z67" s="881">
        <f t="shared" si="44"/>
        <v>0.63636363636363635</v>
      </c>
      <c r="AA67" s="218"/>
      <c r="AB67" s="219"/>
      <c r="AC67" s="219"/>
      <c r="AD67" s="230"/>
      <c r="AE67" s="230"/>
      <c r="AF67" s="230"/>
      <c r="AG67" s="230"/>
      <c r="AH67" s="230"/>
      <c r="AI67" s="230"/>
      <c r="AJ67" s="230"/>
      <c r="AK67" s="230"/>
      <c r="AL67" s="221"/>
      <c r="AM67" s="221"/>
      <c r="AN67" s="221"/>
      <c r="AO67" s="221"/>
      <c r="AP67" s="221"/>
      <c r="AQ67" s="221"/>
      <c r="AR67" s="221"/>
      <c r="AS67" s="222"/>
      <c r="AT67" s="223"/>
      <c r="AU67" s="223">
        <v>7</v>
      </c>
      <c r="AV67" s="223">
        <v>7</v>
      </c>
      <c r="AW67" s="223"/>
      <c r="AX67" s="223"/>
      <c r="AY67" s="223"/>
      <c r="AZ67" s="223"/>
      <c r="BA67" s="223"/>
      <c r="BB67" s="223"/>
      <c r="BC67" s="223"/>
      <c r="BD67" s="224"/>
      <c r="BE67" s="224"/>
      <c r="BF67" s="224"/>
      <c r="BG67" s="224"/>
      <c r="BH67" s="224"/>
      <c r="BI67" s="224"/>
      <c r="BJ67" s="224"/>
      <c r="BK67" s="224"/>
      <c r="BL67" s="224"/>
      <c r="BM67" s="224"/>
      <c r="BN67" s="224"/>
      <c r="BO67" s="225"/>
      <c r="BP67" s="225"/>
      <c r="BQ67" s="225"/>
      <c r="BR67" s="225"/>
      <c r="BS67" s="225"/>
      <c r="BT67" s="225"/>
      <c r="BU67" s="225"/>
      <c r="BV67" s="225"/>
      <c r="BW67" s="225"/>
      <c r="BX67" s="225"/>
      <c r="BY67" s="226"/>
      <c r="BZ67" s="226"/>
      <c r="CA67" s="226"/>
      <c r="CB67" s="226"/>
      <c r="CC67" s="226"/>
      <c r="CD67" s="226"/>
      <c r="CE67" s="226"/>
      <c r="CF67" s="226"/>
      <c r="CG67" s="226"/>
      <c r="CH67" s="226"/>
      <c r="CI67" s="226"/>
      <c r="CJ67" s="226"/>
      <c r="CK67" s="226"/>
      <c r="CL67" s="227"/>
      <c r="CM67" s="227"/>
      <c r="CN67" s="227"/>
      <c r="CO67" s="227"/>
      <c r="CP67" s="227"/>
      <c r="CQ67" s="227"/>
      <c r="CR67" s="227"/>
      <c r="CS67" s="227"/>
      <c r="CT67" s="227"/>
      <c r="CU67" s="227"/>
      <c r="CV67" s="227"/>
      <c r="CW67" s="227"/>
      <c r="CX67" s="220"/>
      <c r="CY67" s="220"/>
      <c r="CZ67" s="220"/>
      <c r="DA67" s="228"/>
      <c r="DB67" s="228"/>
      <c r="DC67" s="228"/>
      <c r="DD67" s="228"/>
      <c r="DE67" s="228"/>
      <c r="DF67" s="228"/>
      <c r="DG67" s="228"/>
      <c r="DH67" s="228"/>
      <c r="DI67" s="228"/>
      <c r="DJ67" s="228"/>
      <c r="DK67" s="830"/>
      <c r="DL67" s="830"/>
      <c r="DM67" s="830"/>
      <c r="DN67" s="830"/>
      <c r="DO67" s="830"/>
      <c r="DP67" s="830"/>
      <c r="DQ67" s="1274"/>
      <c r="DR67" s="1274"/>
      <c r="DS67" s="1337"/>
    </row>
    <row r="68" spans="1:123" s="1166" customFormat="1" ht="11.1" customHeight="1" x14ac:dyDescent="0.2">
      <c r="A68" s="886" t="str">
        <f t="array" ref="A68">IF((G68&gt;=1),MAX(IF(AA68:DS68=1,$AA$2:$DS$2)),"-")</f>
        <v>-</v>
      </c>
      <c r="B68" s="177" t="s">
        <v>7</v>
      </c>
      <c r="C68" s="945">
        <f t="shared" si="25"/>
        <v>10</v>
      </c>
      <c r="D68" s="944">
        <f t="shared" si="26"/>
        <v>0.10416666666666667</v>
      </c>
      <c r="E68" s="893">
        <f t="array" ref="E68">IF((C68&gt;=1),MIN(IF(AA68:DS68&gt;=1,$AA$3:$DS$3)),"-")</f>
        <v>39354</v>
      </c>
      <c r="F68" s="890">
        <f t="array" ref="F68">IF((C68&gt;=1),MAX(IF(AA68:DS68&gt;=1,$AA$3:$DS$3)),"-")</f>
        <v>39879</v>
      </c>
      <c r="G68" s="939">
        <f t="shared" si="27"/>
        <v>0</v>
      </c>
      <c r="H68" s="943">
        <f t="shared" si="28"/>
        <v>0</v>
      </c>
      <c r="I68" s="859" t="str">
        <f t="array" ref="I68">IF((G68&gt;=1),MAX(IF(AA68:DS68=1,$AA$3:$DS$3)),"-")</f>
        <v>-</v>
      </c>
      <c r="J68" s="868" t="str">
        <f t="shared" ca="1" si="29"/>
        <v>-</v>
      </c>
      <c r="K68" s="868" t="str">
        <f t="shared" ca="1" si="30"/>
        <v>-</v>
      </c>
      <c r="L68" s="942">
        <f t="shared" si="31"/>
        <v>2</v>
      </c>
      <c r="M68" s="941">
        <f t="shared" si="32"/>
        <v>0.2</v>
      </c>
      <c r="N68" s="280">
        <f t="shared" si="33"/>
        <v>0</v>
      </c>
      <c r="O68" s="940">
        <f t="shared" si="34"/>
        <v>0</v>
      </c>
      <c r="P68" s="939">
        <f t="shared" si="35"/>
        <v>2</v>
      </c>
      <c r="Q68" s="938">
        <f t="shared" si="36"/>
        <v>0.2</v>
      </c>
      <c r="R68" s="825">
        <f t="shared" si="37"/>
        <v>2</v>
      </c>
      <c r="S68" s="281">
        <f t="shared" si="38"/>
        <v>0.2</v>
      </c>
      <c r="T68" s="826">
        <f t="shared" si="39"/>
        <v>3</v>
      </c>
      <c r="U68" s="282">
        <f t="shared" si="40"/>
        <v>0.3</v>
      </c>
      <c r="V68" s="283">
        <f t="array" ref="V68">SUM(1*(AA$5:DS$5=AA68:DS68))-1</f>
        <v>0</v>
      </c>
      <c r="W68" s="284">
        <f t="shared" si="41"/>
        <v>0</v>
      </c>
      <c r="X68" s="873">
        <f t="shared" si="42"/>
        <v>7.5</v>
      </c>
      <c r="Y68" s="873">
        <f t="shared" si="43"/>
        <v>12.5</v>
      </c>
      <c r="Z68" s="881">
        <f t="shared" si="44"/>
        <v>0.6</v>
      </c>
      <c r="AA68" s="218"/>
      <c r="AB68" s="219"/>
      <c r="AC68" s="219"/>
      <c r="AD68" s="220">
        <v>2</v>
      </c>
      <c r="AE68" s="220">
        <v>2</v>
      </c>
      <c r="AF68" s="220">
        <v>7</v>
      </c>
      <c r="AG68" s="220">
        <v>12</v>
      </c>
      <c r="AH68" s="220">
        <v>10</v>
      </c>
      <c r="AI68" s="220">
        <v>13</v>
      </c>
      <c r="AJ68" s="220"/>
      <c r="AK68" s="220">
        <v>5</v>
      </c>
      <c r="AL68" s="222">
        <v>10</v>
      </c>
      <c r="AM68" s="222"/>
      <c r="AN68" s="222">
        <v>8</v>
      </c>
      <c r="AO68" s="222"/>
      <c r="AP68" s="222">
        <v>6</v>
      </c>
      <c r="AQ68" s="222"/>
      <c r="AR68" s="222"/>
      <c r="AS68" s="222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4"/>
      <c r="BE68" s="224"/>
      <c r="BF68" s="224"/>
      <c r="BG68" s="224"/>
      <c r="BH68" s="224"/>
      <c r="BI68" s="224"/>
      <c r="BJ68" s="224"/>
      <c r="BK68" s="224"/>
      <c r="BL68" s="224"/>
      <c r="BM68" s="224"/>
      <c r="BN68" s="224"/>
      <c r="BO68" s="225"/>
      <c r="BP68" s="225"/>
      <c r="BQ68" s="225"/>
      <c r="BR68" s="225"/>
      <c r="BS68" s="225"/>
      <c r="BT68" s="225"/>
      <c r="BU68" s="225"/>
      <c r="BV68" s="225"/>
      <c r="BW68" s="225"/>
      <c r="BX68" s="225"/>
      <c r="BY68" s="226"/>
      <c r="BZ68" s="226"/>
      <c r="CA68" s="226"/>
      <c r="CB68" s="226"/>
      <c r="CC68" s="226"/>
      <c r="CD68" s="226"/>
      <c r="CE68" s="226"/>
      <c r="CF68" s="226"/>
      <c r="CG68" s="226"/>
      <c r="CH68" s="226"/>
      <c r="CI68" s="226"/>
      <c r="CJ68" s="226"/>
      <c r="CK68" s="226"/>
      <c r="CL68" s="227"/>
      <c r="CM68" s="227"/>
      <c r="CN68" s="227"/>
      <c r="CO68" s="227"/>
      <c r="CP68" s="227"/>
      <c r="CQ68" s="227"/>
      <c r="CR68" s="227"/>
      <c r="CS68" s="227"/>
      <c r="CT68" s="227"/>
      <c r="CU68" s="227"/>
      <c r="CV68" s="227"/>
      <c r="CW68" s="227"/>
      <c r="CX68" s="220"/>
      <c r="CY68" s="220"/>
      <c r="CZ68" s="220"/>
      <c r="DA68" s="228"/>
      <c r="DB68" s="228"/>
      <c r="DC68" s="228"/>
      <c r="DD68" s="228"/>
      <c r="DE68" s="228"/>
      <c r="DF68" s="228"/>
      <c r="DG68" s="228"/>
      <c r="DH68" s="228"/>
      <c r="DI68" s="228"/>
      <c r="DJ68" s="228"/>
      <c r="DK68" s="830"/>
      <c r="DL68" s="830"/>
      <c r="DM68" s="830"/>
      <c r="DN68" s="830"/>
      <c r="DO68" s="830"/>
      <c r="DP68" s="830"/>
      <c r="DQ68" s="1274"/>
      <c r="DR68" s="1274"/>
      <c r="DS68" s="1337"/>
    </row>
    <row r="69" spans="1:123" s="1166" customFormat="1" ht="11.1" customHeight="1" x14ac:dyDescent="0.2">
      <c r="A69" s="886" t="str">
        <f t="array" ref="A69">IF((G69&gt;=1),MAX(IF(AA69:DS69=1,$AA$2:$DS$2)),"-")</f>
        <v>-</v>
      </c>
      <c r="B69" s="177" t="s">
        <v>41</v>
      </c>
      <c r="C69" s="945">
        <f t="shared" si="25"/>
        <v>6</v>
      </c>
      <c r="D69" s="944">
        <f t="shared" si="26"/>
        <v>6.25E-2</v>
      </c>
      <c r="E69" s="893">
        <f t="array" ref="E69">IF((C69&gt;=1),MIN(IF(AA69:DS69&gt;=1,$AA$3:$DS$3)),"-")</f>
        <v>39718</v>
      </c>
      <c r="F69" s="890">
        <f t="array" ref="F69">IF((C69&gt;=1),MAX(IF(AA69:DS69&gt;=1,$AA$3:$DS$3)),"-")</f>
        <v>40879</v>
      </c>
      <c r="G69" s="939">
        <f t="shared" si="27"/>
        <v>0</v>
      </c>
      <c r="H69" s="943">
        <f t="shared" si="28"/>
        <v>0</v>
      </c>
      <c r="I69" s="859" t="str">
        <f t="array" ref="I69">IF((G69&gt;=1),MAX(IF(AA69:DS69=1,$AA$3:$DS$3)),"-")</f>
        <v>-</v>
      </c>
      <c r="J69" s="868" t="str">
        <f t="shared" ca="1" si="29"/>
        <v>-</v>
      </c>
      <c r="K69" s="868" t="str">
        <f t="shared" ca="1" si="30"/>
        <v>-</v>
      </c>
      <c r="L69" s="942">
        <f t="shared" si="31"/>
        <v>0</v>
      </c>
      <c r="M69" s="941">
        <f t="shared" si="32"/>
        <v>0</v>
      </c>
      <c r="N69" s="280">
        <f t="shared" si="33"/>
        <v>1</v>
      </c>
      <c r="O69" s="940">
        <f t="shared" si="34"/>
        <v>0.16666666666666666</v>
      </c>
      <c r="P69" s="939">
        <f t="shared" si="35"/>
        <v>1</v>
      </c>
      <c r="Q69" s="938">
        <f t="shared" si="36"/>
        <v>0.16666666666666666</v>
      </c>
      <c r="R69" s="825">
        <f t="shared" si="37"/>
        <v>1</v>
      </c>
      <c r="S69" s="281">
        <f t="shared" si="38"/>
        <v>0.16666666666666666</v>
      </c>
      <c r="T69" s="826">
        <f t="shared" si="39"/>
        <v>2</v>
      </c>
      <c r="U69" s="282">
        <f t="shared" si="40"/>
        <v>0.33333333333333331</v>
      </c>
      <c r="V69" s="283">
        <f t="array" ref="V69">SUM(1*(AA$5:DS$5=AA69:DS69))-1</f>
        <v>0</v>
      </c>
      <c r="W69" s="284">
        <f t="shared" si="41"/>
        <v>0</v>
      </c>
      <c r="X69" s="873">
        <f t="shared" si="42"/>
        <v>6.333333333333333</v>
      </c>
      <c r="Y69" s="873">
        <f t="shared" si="43"/>
        <v>11</v>
      </c>
      <c r="Z69" s="881">
        <f t="shared" si="44"/>
        <v>0.57575757575757569</v>
      </c>
      <c r="AA69" s="218"/>
      <c r="AB69" s="219"/>
      <c r="AC69" s="219"/>
      <c r="AD69" s="230"/>
      <c r="AE69" s="230"/>
      <c r="AF69" s="230"/>
      <c r="AG69" s="230"/>
      <c r="AH69" s="230"/>
      <c r="AI69" s="230"/>
      <c r="AJ69" s="230"/>
      <c r="AK69" s="230"/>
      <c r="AL69" s="222">
        <v>7</v>
      </c>
      <c r="AM69" s="222"/>
      <c r="AN69" s="222"/>
      <c r="AO69" s="222"/>
      <c r="AP69" s="222"/>
      <c r="AQ69" s="222"/>
      <c r="AR69" s="222"/>
      <c r="AS69" s="222"/>
      <c r="AT69" s="223"/>
      <c r="AU69" s="223"/>
      <c r="AV69" s="223"/>
      <c r="AW69" s="223"/>
      <c r="AX69" s="223"/>
      <c r="AY69" s="223"/>
      <c r="AZ69" s="223"/>
      <c r="BA69" s="223"/>
      <c r="BB69" s="223"/>
      <c r="BC69" s="223"/>
      <c r="BD69" s="224"/>
      <c r="BE69" s="224"/>
      <c r="BF69" s="224"/>
      <c r="BG69" s="224">
        <v>8</v>
      </c>
      <c r="BH69" s="224">
        <v>4</v>
      </c>
      <c r="BI69" s="224"/>
      <c r="BJ69" s="224"/>
      <c r="BK69" s="224">
        <v>3</v>
      </c>
      <c r="BL69" s="224"/>
      <c r="BM69" s="224"/>
      <c r="BN69" s="224"/>
      <c r="BO69" s="225"/>
      <c r="BP69" s="225">
        <v>7</v>
      </c>
      <c r="BQ69" s="225"/>
      <c r="BR69" s="225">
        <v>9</v>
      </c>
      <c r="BS69" s="225"/>
      <c r="BT69" s="225"/>
      <c r="BU69" s="225"/>
      <c r="BV69" s="225"/>
      <c r="BW69" s="225"/>
      <c r="BX69" s="225"/>
      <c r="BY69" s="226"/>
      <c r="BZ69" s="226"/>
      <c r="CA69" s="226"/>
      <c r="CB69" s="226"/>
      <c r="CC69" s="226"/>
      <c r="CD69" s="226"/>
      <c r="CE69" s="226"/>
      <c r="CF69" s="226"/>
      <c r="CG69" s="226"/>
      <c r="CH69" s="226"/>
      <c r="CI69" s="226"/>
      <c r="CJ69" s="226"/>
      <c r="CK69" s="226"/>
      <c r="CL69" s="227"/>
      <c r="CM69" s="227"/>
      <c r="CN69" s="227"/>
      <c r="CO69" s="227"/>
      <c r="CP69" s="227"/>
      <c r="CQ69" s="227"/>
      <c r="CR69" s="227"/>
      <c r="CS69" s="227"/>
      <c r="CT69" s="227"/>
      <c r="CU69" s="227"/>
      <c r="CV69" s="227"/>
      <c r="CW69" s="227"/>
      <c r="CX69" s="220"/>
      <c r="CY69" s="220"/>
      <c r="CZ69" s="220"/>
      <c r="DA69" s="228"/>
      <c r="DB69" s="228"/>
      <c r="DC69" s="228"/>
      <c r="DD69" s="228"/>
      <c r="DE69" s="228"/>
      <c r="DF69" s="228"/>
      <c r="DG69" s="228"/>
      <c r="DH69" s="228"/>
      <c r="DI69" s="228"/>
      <c r="DJ69" s="228"/>
      <c r="DK69" s="830"/>
      <c r="DL69" s="830"/>
      <c r="DM69" s="830"/>
      <c r="DN69" s="830"/>
      <c r="DO69" s="830"/>
      <c r="DP69" s="830"/>
      <c r="DQ69" s="1274"/>
      <c r="DR69" s="1274"/>
      <c r="DS69" s="1337"/>
    </row>
    <row r="70" spans="1:123" s="1166" customFormat="1" ht="11.1" customHeight="1" x14ac:dyDescent="0.2">
      <c r="A70" s="886">
        <f t="array" ref="A70">IF((G70&gt;=1),MAX(IF(AA70:DS70=1,$AA$2:$DS$2)),"-")</f>
        <v>26</v>
      </c>
      <c r="B70" s="182" t="s">
        <v>161</v>
      </c>
      <c r="C70" s="945">
        <f t="shared" si="25"/>
        <v>3</v>
      </c>
      <c r="D70" s="944">
        <f t="shared" si="26"/>
        <v>3.125E-2</v>
      </c>
      <c r="E70" s="893">
        <f t="array" ref="E70">IF((C70&gt;=1),MIN(IF(AA70:DS70&gt;=1,$AA$3:$DS$3)),"-")</f>
        <v>40222</v>
      </c>
      <c r="F70" s="890">
        <f t="array" ref="F70">IF((C70&gt;=1),MAX(IF(AA70:DS70&gt;=1,$AA$3:$DS$3)),"-")</f>
        <v>41040</v>
      </c>
      <c r="G70" s="939">
        <f t="shared" si="27"/>
        <v>1</v>
      </c>
      <c r="H70" s="943">
        <f t="shared" si="28"/>
        <v>0.33333333333333331</v>
      </c>
      <c r="I70" s="859">
        <f t="array" ref="I70">IF((G70&gt;=1),MAX(IF(AA70:DS70=1,$AA$3:$DS$3)),"-")</f>
        <v>40222</v>
      </c>
      <c r="J70" s="868">
        <f t="shared" ca="1" si="29"/>
        <v>2</v>
      </c>
      <c r="K70" s="868">
        <f t="shared" ca="1" si="30"/>
        <v>70</v>
      </c>
      <c r="L70" s="942">
        <f t="shared" si="31"/>
        <v>0</v>
      </c>
      <c r="M70" s="941">
        <f t="shared" si="32"/>
        <v>0</v>
      </c>
      <c r="N70" s="280">
        <f t="shared" si="33"/>
        <v>0</v>
      </c>
      <c r="O70" s="940">
        <f t="shared" si="34"/>
        <v>0</v>
      </c>
      <c r="P70" s="939">
        <f t="shared" si="35"/>
        <v>1</v>
      </c>
      <c r="Q70" s="938">
        <f t="shared" si="36"/>
        <v>0.33333333333333331</v>
      </c>
      <c r="R70" s="825">
        <f t="shared" si="37"/>
        <v>1</v>
      </c>
      <c r="S70" s="281">
        <f t="shared" si="38"/>
        <v>0.33333333333333331</v>
      </c>
      <c r="T70" s="826">
        <f t="shared" si="39"/>
        <v>2</v>
      </c>
      <c r="U70" s="282">
        <f t="shared" si="40"/>
        <v>0.66666666666666663</v>
      </c>
      <c r="V70" s="283">
        <f t="array" ref="V70">SUM(1*(AA$5:DS$5=AA70:DS70))-1</f>
        <v>1</v>
      </c>
      <c r="W70" s="284">
        <f t="shared" si="41"/>
        <v>0.33333333333333331</v>
      </c>
      <c r="X70" s="873">
        <f t="shared" si="42"/>
        <v>7.333333333333333</v>
      </c>
      <c r="Y70" s="873">
        <f t="shared" si="43"/>
        <v>12.333333333333334</v>
      </c>
      <c r="Z70" s="881">
        <f t="shared" si="44"/>
        <v>0.59459459459459452</v>
      </c>
      <c r="AA70" s="218"/>
      <c r="AB70" s="219"/>
      <c r="AC70" s="219"/>
      <c r="AD70" s="230"/>
      <c r="AE70" s="230"/>
      <c r="AF70" s="230"/>
      <c r="AG70" s="230"/>
      <c r="AH70" s="230"/>
      <c r="AI70" s="230"/>
      <c r="AJ70" s="230"/>
      <c r="AK70" s="230"/>
      <c r="AL70" s="221"/>
      <c r="AM70" s="221"/>
      <c r="AN70" s="221"/>
      <c r="AO70" s="221"/>
      <c r="AP70" s="221"/>
      <c r="AQ70" s="221"/>
      <c r="AR70" s="221"/>
      <c r="AS70" s="222"/>
      <c r="AT70" s="223"/>
      <c r="AU70" s="223"/>
      <c r="AV70" s="223"/>
      <c r="AW70" s="223"/>
      <c r="AX70" s="223"/>
      <c r="AY70" s="223"/>
      <c r="AZ70" s="223">
        <v>1</v>
      </c>
      <c r="BA70" s="223"/>
      <c r="BB70" s="223"/>
      <c r="BC70" s="223"/>
      <c r="BD70" s="224"/>
      <c r="BE70" s="224"/>
      <c r="BF70" s="224"/>
      <c r="BG70" s="224">
        <v>7</v>
      </c>
      <c r="BH70" s="224"/>
      <c r="BI70" s="224"/>
      <c r="BJ70" s="224"/>
      <c r="BK70" s="224"/>
      <c r="BL70" s="224"/>
      <c r="BM70" s="224"/>
      <c r="BN70" s="224"/>
      <c r="BO70" s="225"/>
      <c r="BP70" s="225"/>
      <c r="BQ70" s="225"/>
      <c r="BR70" s="225"/>
      <c r="BS70" s="225"/>
      <c r="BT70" s="225"/>
      <c r="BU70" s="225"/>
      <c r="BV70" s="225"/>
      <c r="BW70" s="225"/>
      <c r="BX70" s="225">
        <v>14</v>
      </c>
      <c r="BY70" s="226"/>
      <c r="BZ70" s="226"/>
      <c r="CA70" s="226"/>
      <c r="CB70" s="226"/>
      <c r="CC70" s="226"/>
      <c r="CD70" s="226"/>
      <c r="CE70" s="226"/>
      <c r="CF70" s="226"/>
      <c r="CG70" s="226"/>
      <c r="CH70" s="226"/>
      <c r="CI70" s="226"/>
      <c r="CJ70" s="226"/>
      <c r="CK70" s="226"/>
      <c r="CL70" s="227"/>
      <c r="CM70" s="227"/>
      <c r="CN70" s="227"/>
      <c r="CO70" s="227"/>
      <c r="CP70" s="227"/>
      <c r="CQ70" s="227"/>
      <c r="CR70" s="227"/>
      <c r="CS70" s="227"/>
      <c r="CT70" s="227"/>
      <c r="CU70" s="227"/>
      <c r="CV70" s="227"/>
      <c r="CW70" s="227"/>
      <c r="CX70" s="220"/>
      <c r="CY70" s="220"/>
      <c r="CZ70" s="220"/>
      <c r="DA70" s="228"/>
      <c r="DB70" s="228"/>
      <c r="DC70" s="228"/>
      <c r="DD70" s="228"/>
      <c r="DE70" s="228"/>
      <c r="DF70" s="228"/>
      <c r="DG70" s="228"/>
      <c r="DH70" s="228"/>
      <c r="DI70" s="228"/>
      <c r="DJ70" s="228"/>
      <c r="DK70" s="830"/>
      <c r="DL70" s="830"/>
      <c r="DM70" s="830"/>
      <c r="DN70" s="830"/>
      <c r="DO70" s="830"/>
      <c r="DP70" s="830"/>
      <c r="DQ70" s="1274"/>
      <c r="DR70" s="1274"/>
      <c r="DS70" s="1337"/>
    </row>
    <row r="71" spans="1:123" s="1166" customFormat="1" ht="11.1" customHeight="1" x14ac:dyDescent="0.2">
      <c r="A71" s="886" t="str">
        <f t="array" ref="A71">IF((G71&gt;=1),MAX(IF(AA71:DS71=1,$AA$2:$DS$2)),"-")</f>
        <v>-</v>
      </c>
      <c r="B71" s="177" t="s">
        <v>227</v>
      </c>
      <c r="C71" s="945">
        <f t="shared" ref="C71:C100" si="45">COUNTIF(AA71:DS71,"&gt;=0")</f>
        <v>19</v>
      </c>
      <c r="D71" s="944">
        <f t="shared" ref="D71:D102" si="46">C71/$C$5</f>
        <v>0.19791666666666666</v>
      </c>
      <c r="E71" s="893">
        <f t="array" ref="E71">IF((C71&gt;=1),MIN(IF(AA71:DS71&gt;=1,$AA$3:$DS$3)),"-")</f>
        <v>41558</v>
      </c>
      <c r="F71" s="890">
        <f t="array" ref="F71">IF((C71&gt;=1),MAX(IF(AA71:DS71&gt;=1,$AA$3:$DS$3)),"-")</f>
        <v>42367</v>
      </c>
      <c r="G71" s="939">
        <f t="shared" ref="G71:G100" si="47">COUNTIF(AA71:DS71,"=1")</f>
        <v>0</v>
      </c>
      <c r="H71" s="943">
        <f t="shared" ref="H71:H102" si="48">G71/C71</f>
        <v>0</v>
      </c>
      <c r="I71" s="859" t="str">
        <f t="array" ref="I71">IF((G71&gt;=1),MAX(IF(AA71:DS71=1,$AA$3:$DS$3)),"-")</f>
        <v>-</v>
      </c>
      <c r="J71" s="868" t="str">
        <f t="shared" ref="J71:J100" ca="1" si="49">IF(G71&gt;=1,COUNTIF(OFFSET(AA71,,A71,1,($DS$2-A71)),"&gt;1"),"-")</f>
        <v>-</v>
      </c>
      <c r="K71" s="868" t="str">
        <f t="shared" ref="K71:K102" ca="1" si="50">IF(G71&gt;=1,COUNTBLANK(OFFSET(AA71,,A71,1,($DS$2-A71)))+J71-1,"-")</f>
        <v>-</v>
      </c>
      <c r="L71" s="942">
        <f t="shared" ref="L71:L100" si="51">COUNTIF(AA71:DS71,"=2")</f>
        <v>1</v>
      </c>
      <c r="M71" s="941">
        <f t="shared" ref="M71:M102" si="52">L71/C71</f>
        <v>5.2631578947368418E-2</v>
      </c>
      <c r="N71" s="280">
        <f t="shared" ref="N71:N100" si="53">COUNTIF(AA71:DS71,"=3")</f>
        <v>1</v>
      </c>
      <c r="O71" s="940">
        <f t="shared" ref="O71:O102" si="54">N71/C71</f>
        <v>5.2631578947368418E-2</v>
      </c>
      <c r="P71" s="939">
        <f t="shared" ref="P71:P100" si="55">COUNTIF(AA71:DS71,"&lt;=3")</f>
        <v>2</v>
      </c>
      <c r="Q71" s="938">
        <f t="shared" ref="Q71:Q102" si="56">P71/C71</f>
        <v>0.10526315789473684</v>
      </c>
      <c r="R71" s="825">
        <f t="shared" ref="R71:R100" si="57">SUMPRODUCT((((AA$5:DS$5)/3)&gt;=(AA71:DS71))*1)-$C$5+C71-1</f>
        <v>4</v>
      </c>
      <c r="S71" s="281">
        <f t="shared" ref="S71:S102" si="58">R71/C71</f>
        <v>0.21052631578947367</v>
      </c>
      <c r="T71" s="826">
        <f t="shared" ref="T71:T100" si="59">SUMPRODUCT((((AA$5:DS$5)/2)&gt;=(AA71:DS71))*1)-$C$5+C71-1</f>
        <v>8</v>
      </c>
      <c r="U71" s="282">
        <f t="shared" ref="U71:U102" si="60">T71/C71</f>
        <v>0.42105263157894735</v>
      </c>
      <c r="V71" s="283">
        <f t="array" ref="V71">SUM(1*(AA$5:DS$5=AA71:DS71))-1</f>
        <v>1</v>
      </c>
      <c r="W71" s="284">
        <f t="shared" ref="W71:W102" si="61">V71/C71</f>
        <v>5.2631578947368418E-2</v>
      </c>
      <c r="X71" s="873">
        <f t="shared" ref="X71:X100" si="62">AVERAGE(AA71:DS71)</f>
        <v>8.3157894736842106</v>
      </c>
      <c r="Y71" s="873">
        <f t="shared" ref="Y71:Y100" si="63">AVERAGEIFS($AA$5:$DS$5,AA71:DS71,"&gt;0")</f>
        <v>15.263157894736842</v>
      </c>
      <c r="Z71" s="881">
        <f t="shared" ref="Z71:Z100" si="64">X71/Y71</f>
        <v>0.54482758620689653</v>
      </c>
      <c r="AA71" s="218"/>
      <c r="AB71" s="219"/>
      <c r="AC71" s="219"/>
      <c r="AD71" s="230"/>
      <c r="AE71" s="230"/>
      <c r="AF71" s="230"/>
      <c r="AG71" s="230"/>
      <c r="AH71" s="230"/>
      <c r="AI71" s="230"/>
      <c r="AJ71" s="230"/>
      <c r="AK71" s="230"/>
      <c r="AL71" s="221"/>
      <c r="AM71" s="221"/>
      <c r="AN71" s="221"/>
      <c r="AO71" s="221"/>
      <c r="AP71" s="221"/>
      <c r="AQ71" s="221"/>
      <c r="AR71" s="221"/>
      <c r="AS71" s="222"/>
      <c r="AT71" s="223"/>
      <c r="AU71" s="223"/>
      <c r="AV71" s="223"/>
      <c r="AW71" s="223"/>
      <c r="AX71" s="223"/>
      <c r="AY71" s="223"/>
      <c r="AZ71" s="223"/>
      <c r="BA71" s="223"/>
      <c r="BB71" s="223"/>
      <c r="BC71" s="223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5"/>
      <c r="BP71" s="225"/>
      <c r="BQ71" s="225"/>
      <c r="BR71" s="225"/>
      <c r="BS71" s="225"/>
      <c r="BT71" s="225"/>
      <c r="BU71" s="225"/>
      <c r="BV71" s="225"/>
      <c r="BW71" s="225"/>
      <c r="BX71" s="225"/>
      <c r="BY71" s="226"/>
      <c r="BZ71" s="226"/>
      <c r="CA71" s="226"/>
      <c r="CB71" s="226"/>
      <c r="CC71" s="226"/>
      <c r="CD71" s="226"/>
      <c r="CE71" s="226"/>
      <c r="CF71" s="226"/>
      <c r="CG71" s="226"/>
      <c r="CH71" s="226"/>
      <c r="CI71" s="226"/>
      <c r="CJ71" s="226"/>
      <c r="CK71" s="226"/>
      <c r="CL71" s="227"/>
      <c r="CM71" s="227"/>
      <c r="CN71" s="227">
        <v>11</v>
      </c>
      <c r="CO71" s="227"/>
      <c r="CP71" s="227"/>
      <c r="CQ71" s="227"/>
      <c r="CR71" s="227"/>
      <c r="CS71" s="227">
        <v>4</v>
      </c>
      <c r="CT71" s="227">
        <v>5</v>
      </c>
      <c r="CU71" s="227">
        <v>12</v>
      </c>
      <c r="CV71" s="227"/>
      <c r="CW71" s="227">
        <v>12</v>
      </c>
      <c r="CX71" s="220">
        <v>9</v>
      </c>
      <c r="CY71" s="220">
        <v>15</v>
      </c>
      <c r="CZ71" s="220">
        <v>15</v>
      </c>
      <c r="DA71" s="228"/>
      <c r="DB71" s="228"/>
      <c r="DC71" s="228"/>
      <c r="DD71" s="228"/>
      <c r="DE71" s="228">
        <v>9</v>
      </c>
      <c r="DF71" s="228">
        <v>6</v>
      </c>
      <c r="DG71" s="228">
        <v>4</v>
      </c>
      <c r="DH71" s="228">
        <v>6</v>
      </c>
      <c r="DI71" s="228">
        <v>2</v>
      </c>
      <c r="DJ71" s="228">
        <v>8</v>
      </c>
      <c r="DK71" s="830">
        <v>7</v>
      </c>
      <c r="DL71" s="830"/>
      <c r="DM71" s="830"/>
      <c r="DN71" s="830">
        <v>7</v>
      </c>
      <c r="DO71" s="830">
        <v>11</v>
      </c>
      <c r="DP71" s="830">
        <v>3</v>
      </c>
      <c r="DQ71" s="1274">
        <v>12</v>
      </c>
      <c r="DR71" s="1274"/>
      <c r="DS71" s="1337"/>
    </row>
    <row r="72" spans="1:123" s="1166" customFormat="1" ht="11.1" customHeight="1" x14ac:dyDescent="0.2">
      <c r="A72" s="886">
        <f t="array" ref="A72">IF((G72&gt;=1),MAX(IF(AA72:DS72=1,$AA$2:$DS$2)),"-")</f>
        <v>92</v>
      </c>
      <c r="B72" s="180" t="s">
        <v>249</v>
      </c>
      <c r="C72" s="945">
        <f t="shared" si="45"/>
        <v>14</v>
      </c>
      <c r="D72" s="944">
        <f t="shared" si="46"/>
        <v>0.14583333333333334</v>
      </c>
      <c r="E72" s="893">
        <f t="array" ref="E72">IF((C72&gt;=1),MIN(IF(AA72:DS72&gt;=1,$AA$3:$DS$3)),"-")</f>
        <v>41754</v>
      </c>
      <c r="F72" s="890">
        <f t="array" ref="F72">IF((C72&gt;=1),MAX(IF(AA72:DS72&gt;=1,$AA$3:$DS$3)),"-")</f>
        <v>42367</v>
      </c>
      <c r="G72" s="939">
        <f t="shared" si="47"/>
        <v>2</v>
      </c>
      <c r="H72" s="943">
        <f t="shared" si="48"/>
        <v>0.14285714285714285</v>
      </c>
      <c r="I72" s="859">
        <f t="array" ref="I72">IF((G72&gt;=1),MAX(IF(AA72:DS72=1,$AA$3:$DS$3)),"-")</f>
        <v>42307</v>
      </c>
      <c r="J72" s="868">
        <f t="shared" ca="1" si="49"/>
        <v>1</v>
      </c>
      <c r="K72" s="868">
        <f t="shared" ca="1" si="50"/>
        <v>4</v>
      </c>
      <c r="L72" s="942">
        <f t="shared" si="51"/>
        <v>0</v>
      </c>
      <c r="M72" s="941">
        <f t="shared" si="52"/>
        <v>0</v>
      </c>
      <c r="N72" s="280">
        <f t="shared" si="53"/>
        <v>1</v>
      </c>
      <c r="O72" s="940">
        <f t="shared" si="54"/>
        <v>7.1428571428571425E-2</v>
      </c>
      <c r="P72" s="939">
        <f t="shared" si="55"/>
        <v>3</v>
      </c>
      <c r="Q72" s="938">
        <f t="shared" si="56"/>
        <v>0.21428571428571427</v>
      </c>
      <c r="R72" s="825">
        <f t="shared" si="57"/>
        <v>6</v>
      </c>
      <c r="S72" s="281">
        <f t="shared" si="58"/>
        <v>0.42857142857142855</v>
      </c>
      <c r="T72" s="826">
        <f t="shared" si="59"/>
        <v>6</v>
      </c>
      <c r="U72" s="282">
        <f t="shared" si="60"/>
        <v>0.42857142857142855</v>
      </c>
      <c r="V72" s="283">
        <f t="array" ref="V72">SUM(1*(AA$5:DS$5=AA72:DS72))-1</f>
        <v>2</v>
      </c>
      <c r="W72" s="284">
        <f t="shared" si="61"/>
        <v>0.14285714285714285</v>
      </c>
      <c r="X72" s="873">
        <f t="shared" si="62"/>
        <v>8.5</v>
      </c>
      <c r="Y72" s="873">
        <f t="shared" si="63"/>
        <v>15.714285714285714</v>
      </c>
      <c r="Z72" s="881">
        <f t="shared" si="64"/>
        <v>0.54090909090909089</v>
      </c>
      <c r="AA72" s="218"/>
      <c r="AB72" s="219"/>
      <c r="AC72" s="219"/>
      <c r="AD72" s="230"/>
      <c r="AE72" s="230"/>
      <c r="AF72" s="230"/>
      <c r="AG72" s="230"/>
      <c r="AH72" s="230"/>
      <c r="AI72" s="230"/>
      <c r="AJ72" s="230"/>
      <c r="AK72" s="230"/>
      <c r="AL72" s="221"/>
      <c r="AM72" s="221"/>
      <c r="AN72" s="221"/>
      <c r="AO72" s="221"/>
      <c r="AP72" s="221"/>
      <c r="AQ72" s="221"/>
      <c r="AR72" s="221"/>
      <c r="AS72" s="222"/>
      <c r="AT72" s="223"/>
      <c r="AU72" s="223"/>
      <c r="AV72" s="223"/>
      <c r="AW72" s="223"/>
      <c r="AX72" s="223"/>
      <c r="AY72" s="223"/>
      <c r="AZ72" s="223"/>
      <c r="BA72" s="223"/>
      <c r="BB72" s="223"/>
      <c r="BC72" s="223"/>
      <c r="BD72" s="224"/>
      <c r="BE72" s="224"/>
      <c r="BF72" s="224"/>
      <c r="BG72" s="224"/>
      <c r="BH72" s="224"/>
      <c r="BI72" s="224"/>
      <c r="BJ72" s="224"/>
      <c r="BK72" s="224"/>
      <c r="BL72" s="224"/>
      <c r="BM72" s="224"/>
      <c r="BN72" s="224"/>
      <c r="BO72" s="225"/>
      <c r="BP72" s="225"/>
      <c r="BQ72" s="225"/>
      <c r="BR72" s="225"/>
      <c r="BS72" s="225"/>
      <c r="BT72" s="225"/>
      <c r="BU72" s="225"/>
      <c r="BV72" s="225"/>
      <c r="BW72" s="225"/>
      <c r="BX72" s="225"/>
      <c r="BY72" s="226"/>
      <c r="BZ72" s="226"/>
      <c r="CA72" s="226"/>
      <c r="CB72" s="226"/>
      <c r="CC72" s="226"/>
      <c r="CD72" s="226"/>
      <c r="CE72" s="226"/>
      <c r="CF72" s="226"/>
      <c r="CG72" s="226"/>
      <c r="CH72" s="226"/>
      <c r="CI72" s="226"/>
      <c r="CJ72" s="226"/>
      <c r="CK72" s="226"/>
      <c r="CL72" s="227"/>
      <c r="CM72" s="227"/>
      <c r="CN72" s="227"/>
      <c r="CO72" s="227"/>
      <c r="CP72" s="227"/>
      <c r="CQ72" s="227"/>
      <c r="CR72" s="227"/>
      <c r="CS72" s="227"/>
      <c r="CT72" s="227"/>
      <c r="CU72" s="227">
        <v>1</v>
      </c>
      <c r="CV72" s="227">
        <v>9</v>
      </c>
      <c r="CW72" s="227">
        <v>13</v>
      </c>
      <c r="CX72" s="220">
        <v>4</v>
      </c>
      <c r="CY72" s="220"/>
      <c r="CZ72" s="220">
        <v>14</v>
      </c>
      <c r="DA72" s="228">
        <v>5</v>
      </c>
      <c r="DB72" s="228">
        <v>3</v>
      </c>
      <c r="DC72" s="228">
        <v>10</v>
      </c>
      <c r="DD72" s="228">
        <v>10</v>
      </c>
      <c r="DE72" s="228"/>
      <c r="DF72" s="228">
        <v>13</v>
      </c>
      <c r="DG72" s="228">
        <v>16</v>
      </c>
      <c r="DH72" s="228"/>
      <c r="DI72" s="228"/>
      <c r="DJ72" s="228">
        <v>15</v>
      </c>
      <c r="DK72" s="830"/>
      <c r="DL72" s="830"/>
      <c r="DM72" s="830"/>
      <c r="DN72" s="830">
        <v>1</v>
      </c>
      <c r="DO72" s="830"/>
      <c r="DP72" s="830"/>
      <c r="DQ72" s="1274">
        <v>5</v>
      </c>
      <c r="DR72" s="1274"/>
      <c r="DS72" s="1337"/>
    </row>
    <row r="73" spans="1:123" s="1166" customFormat="1" ht="11.1" customHeight="1" x14ac:dyDescent="0.2">
      <c r="A73" s="886" t="str">
        <f t="array" ref="A73">IF((G73&gt;=1),MAX(IF(AA73:DS73=1,$AA$2:$DS$2)),"-")</f>
        <v>-</v>
      </c>
      <c r="B73" s="177" t="s">
        <v>311</v>
      </c>
      <c r="C73" s="945">
        <f t="shared" si="45"/>
        <v>1</v>
      </c>
      <c r="D73" s="944">
        <f t="shared" si="46"/>
        <v>1.0416666666666666E-2</v>
      </c>
      <c r="E73" s="893">
        <f t="array" ref="E73">IF((C73&gt;=1),MIN(IF(AA73:DS73&gt;=1,$AA$3:$DS$3)),"-")</f>
        <v>41996</v>
      </c>
      <c r="F73" s="890">
        <f t="array" ref="F73">IF((C73&gt;=1),MAX(IF(AA73:DS73&gt;=1,$AA$3:$DS$3)),"-")</f>
        <v>41996</v>
      </c>
      <c r="G73" s="939">
        <f t="shared" si="47"/>
        <v>0</v>
      </c>
      <c r="H73" s="943">
        <f t="shared" si="48"/>
        <v>0</v>
      </c>
      <c r="I73" s="859" t="str">
        <f t="array" ref="I73">IF((G73&gt;=1),MAX(IF(AA73:DS73=1,$AA$3:$DS$3)),"-")</f>
        <v>-</v>
      </c>
      <c r="J73" s="868" t="str">
        <f t="shared" ca="1" si="49"/>
        <v>-</v>
      </c>
      <c r="K73" s="868" t="str">
        <f t="shared" ca="1" si="50"/>
        <v>-</v>
      </c>
      <c r="L73" s="942">
        <f t="shared" si="51"/>
        <v>0</v>
      </c>
      <c r="M73" s="941">
        <f t="shared" si="52"/>
        <v>0</v>
      </c>
      <c r="N73" s="280">
        <f t="shared" si="53"/>
        <v>0</v>
      </c>
      <c r="O73" s="940">
        <f t="shared" si="54"/>
        <v>0</v>
      </c>
      <c r="P73" s="939">
        <f t="shared" si="55"/>
        <v>0</v>
      </c>
      <c r="Q73" s="938">
        <f t="shared" si="56"/>
        <v>0</v>
      </c>
      <c r="R73" s="825">
        <f t="shared" si="57"/>
        <v>0</v>
      </c>
      <c r="S73" s="281">
        <f t="shared" si="58"/>
        <v>0</v>
      </c>
      <c r="T73" s="826">
        <f t="shared" si="59"/>
        <v>0</v>
      </c>
      <c r="U73" s="282">
        <f t="shared" si="60"/>
        <v>0</v>
      </c>
      <c r="V73" s="283">
        <f t="array" ref="V73">SUM(1*(AA$5:DS$5=AA73:DS73))-1</f>
        <v>0</v>
      </c>
      <c r="W73" s="284">
        <f t="shared" si="61"/>
        <v>0</v>
      </c>
      <c r="X73" s="873">
        <f t="shared" si="62"/>
        <v>15</v>
      </c>
      <c r="Y73" s="873">
        <f t="shared" si="63"/>
        <v>17</v>
      </c>
      <c r="Z73" s="881">
        <f t="shared" si="64"/>
        <v>0.88235294117647056</v>
      </c>
      <c r="AA73" s="218"/>
      <c r="AB73" s="219"/>
      <c r="AC73" s="219"/>
      <c r="AD73" s="230"/>
      <c r="AE73" s="230"/>
      <c r="AF73" s="230"/>
      <c r="AG73" s="230"/>
      <c r="AH73" s="230"/>
      <c r="AI73" s="230"/>
      <c r="AJ73" s="230"/>
      <c r="AK73" s="230"/>
      <c r="AL73" s="221"/>
      <c r="AM73" s="221"/>
      <c r="AN73" s="221"/>
      <c r="AO73" s="221"/>
      <c r="AP73" s="221"/>
      <c r="AQ73" s="221"/>
      <c r="AR73" s="221"/>
      <c r="AS73" s="222"/>
      <c r="AT73" s="223"/>
      <c r="AU73" s="223"/>
      <c r="AV73" s="223"/>
      <c r="AW73" s="223"/>
      <c r="AX73" s="223"/>
      <c r="AY73" s="223"/>
      <c r="AZ73" s="223"/>
      <c r="BA73" s="223"/>
      <c r="BB73" s="223"/>
      <c r="BC73" s="223"/>
      <c r="BD73" s="224"/>
      <c r="BE73" s="224"/>
      <c r="BF73" s="224"/>
      <c r="BG73" s="224"/>
      <c r="BH73" s="224"/>
      <c r="BI73" s="224"/>
      <c r="BJ73" s="224"/>
      <c r="BK73" s="224"/>
      <c r="BL73" s="224"/>
      <c r="BM73" s="224"/>
      <c r="BN73" s="224"/>
      <c r="BO73" s="225"/>
      <c r="BP73" s="225"/>
      <c r="BQ73" s="225"/>
      <c r="BR73" s="225"/>
      <c r="BS73" s="225"/>
      <c r="BT73" s="225"/>
      <c r="BU73" s="225"/>
      <c r="BV73" s="225"/>
      <c r="BW73" s="225"/>
      <c r="BX73" s="225"/>
      <c r="BY73" s="226"/>
      <c r="BZ73" s="226"/>
      <c r="CA73" s="226"/>
      <c r="CB73" s="226"/>
      <c r="CC73" s="226"/>
      <c r="CD73" s="226"/>
      <c r="CE73" s="226"/>
      <c r="CF73" s="226"/>
      <c r="CG73" s="226"/>
      <c r="CH73" s="226"/>
      <c r="CI73" s="226"/>
      <c r="CJ73" s="226"/>
      <c r="CK73" s="226"/>
      <c r="CL73" s="227"/>
      <c r="CM73" s="227"/>
      <c r="CN73" s="227"/>
      <c r="CO73" s="227"/>
      <c r="CP73" s="227"/>
      <c r="CQ73" s="227"/>
      <c r="CR73" s="227"/>
      <c r="CS73" s="227"/>
      <c r="CT73" s="227"/>
      <c r="CU73" s="227"/>
      <c r="CV73" s="227"/>
      <c r="CW73" s="227"/>
      <c r="CX73" s="220"/>
      <c r="CY73" s="220"/>
      <c r="CZ73" s="220"/>
      <c r="DA73" s="228"/>
      <c r="DB73" s="228"/>
      <c r="DC73" s="228">
        <v>15</v>
      </c>
      <c r="DD73" s="228"/>
      <c r="DE73" s="228"/>
      <c r="DF73" s="228"/>
      <c r="DG73" s="228"/>
      <c r="DH73" s="228"/>
      <c r="DI73" s="228"/>
      <c r="DJ73" s="228"/>
      <c r="DK73" s="830"/>
      <c r="DL73" s="830"/>
      <c r="DM73" s="830"/>
      <c r="DN73" s="830"/>
      <c r="DO73" s="830"/>
      <c r="DP73" s="830"/>
      <c r="DQ73" s="1274"/>
      <c r="DR73" s="1274"/>
      <c r="DS73" s="1337"/>
    </row>
    <row r="74" spans="1:123" s="1166" customFormat="1" ht="11.1" customHeight="1" x14ac:dyDescent="0.2">
      <c r="A74" s="886" t="str">
        <f t="array" ref="A74">IF((G74&gt;=1),MAX(IF(AA74:DS74=1,$AA$2:$DS$2)),"-")</f>
        <v>-</v>
      </c>
      <c r="B74" s="177" t="s">
        <v>187</v>
      </c>
      <c r="C74" s="945">
        <f t="shared" si="45"/>
        <v>1</v>
      </c>
      <c r="D74" s="944">
        <f t="shared" si="46"/>
        <v>1.0416666666666666E-2</v>
      </c>
      <c r="E74" s="893">
        <f t="array" ref="E74">IF((C74&gt;=1),MIN(IF(AA74:DS74&gt;=1,$AA$3:$DS$3)),"-")</f>
        <v>41397</v>
      </c>
      <c r="F74" s="890">
        <f t="array" ref="F74">IF((C74&gt;=1),MAX(IF(AA74:DS74&gt;=1,$AA$3:$DS$3)),"-")</f>
        <v>41397</v>
      </c>
      <c r="G74" s="939">
        <f t="shared" si="47"/>
        <v>0</v>
      </c>
      <c r="H74" s="943">
        <f t="shared" si="48"/>
        <v>0</v>
      </c>
      <c r="I74" s="859" t="str">
        <f t="array" ref="I74">IF((G74&gt;=1),MAX(IF(AA74:DS74=1,$AA$3:$DS$3)),"-")</f>
        <v>-</v>
      </c>
      <c r="J74" s="868" t="str">
        <f t="shared" ca="1" si="49"/>
        <v>-</v>
      </c>
      <c r="K74" s="868" t="str">
        <f t="shared" ca="1" si="50"/>
        <v>-</v>
      </c>
      <c r="L74" s="942">
        <f t="shared" si="51"/>
        <v>0</v>
      </c>
      <c r="M74" s="941">
        <f t="shared" si="52"/>
        <v>0</v>
      </c>
      <c r="N74" s="280">
        <f t="shared" si="53"/>
        <v>0</v>
      </c>
      <c r="O74" s="940">
        <f t="shared" si="54"/>
        <v>0</v>
      </c>
      <c r="P74" s="939">
        <f t="shared" si="55"/>
        <v>0</v>
      </c>
      <c r="Q74" s="938">
        <f t="shared" si="56"/>
        <v>0</v>
      </c>
      <c r="R74" s="825">
        <f t="shared" si="57"/>
        <v>0</v>
      </c>
      <c r="S74" s="281">
        <f t="shared" si="58"/>
        <v>0</v>
      </c>
      <c r="T74" s="826">
        <f t="shared" si="59"/>
        <v>1</v>
      </c>
      <c r="U74" s="282">
        <f t="shared" si="60"/>
        <v>1</v>
      </c>
      <c r="V74" s="283">
        <f t="array" ref="V74">SUM(1*(AA$5:DS$5=AA74:DS74))-1</f>
        <v>0</v>
      </c>
      <c r="W74" s="284">
        <f t="shared" si="61"/>
        <v>0</v>
      </c>
      <c r="X74" s="873">
        <f t="shared" si="62"/>
        <v>7</v>
      </c>
      <c r="Y74" s="873">
        <f t="shared" si="63"/>
        <v>17</v>
      </c>
      <c r="Z74" s="881">
        <f t="shared" si="64"/>
        <v>0.41176470588235292</v>
      </c>
      <c r="AA74" s="218"/>
      <c r="AB74" s="219"/>
      <c r="AC74" s="219"/>
      <c r="AD74" s="230"/>
      <c r="AE74" s="230"/>
      <c r="AF74" s="230"/>
      <c r="AG74" s="230"/>
      <c r="AH74" s="230"/>
      <c r="AI74" s="230"/>
      <c r="AJ74" s="230"/>
      <c r="AK74" s="230"/>
      <c r="AL74" s="221"/>
      <c r="AM74" s="221"/>
      <c r="AN74" s="221"/>
      <c r="AO74" s="221"/>
      <c r="AP74" s="221"/>
      <c r="AQ74" s="221"/>
      <c r="AR74" s="221"/>
      <c r="AS74" s="222"/>
      <c r="AT74" s="223"/>
      <c r="AU74" s="223"/>
      <c r="AV74" s="223"/>
      <c r="AW74" s="223"/>
      <c r="AX74" s="223"/>
      <c r="AY74" s="223"/>
      <c r="AZ74" s="223"/>
      <c r="BA74" s="223"/>
      <c r="BB74" s="223"/>
      <c r="BC74" s="223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5"/>
      <c r="BP74" s="225"/>
      <c r="BQ74" s="225"/>
      <c r="BR74" s="225"/>
      <c r="BS74" s="225"/>
      <c r="BT74" s="225"/>
      <c r="BU74" s="225"/>
      <c r="BV74" s="225"/>
      <c r="BW74" s="225"/>
      <c r="BX74" s="225"/>
      <c r="BY74" s="226"/>
      <c r="BZ74" s="226"/>
      <c r="CA74" s="226"/>
      <c r="CB74" s="226"/>
      <c r="CC74" s="226"/>
      <c r="CD74" s="226"/>
      <c r="CE74" s="226"/>
      <c r="CF74" s="226"/>
      <c r="CG74" s="226"/>
      <c r="CH74" s="226"/>
      <c r="CI74" s="226"/>
      <c r="CJ74" s="226">
        <v>7</v>
      </c>
      <c r="CK74" s="226"/>
      <c r="CL74" s="227"/>
      <c r="CM74" s="227"/>
      <c r="CN74" s="227"/>
      <c r="CO74" s="227"/>
      <c r="CP74" s="227"/>
      <c r="CQ74" s="227"/>
      <c r="CR74" s="227"/>
      <c r="CS74" s="227"/>
      <c r="CT74" s="227"/>
      <c r="CU74" s="227"/>
      <c r="CV74" s="227"/>
      <c r="CW74" s="227"/>
      <c r="CX74" s="220"/>
      <c r="CY74" s="220"/>
      <c r="CZ74" s="220"/>
      <c r="DA74" s="228"/>
      <c r="DB74" s="228"/>
      <c r="DC74" s="228"/>
      <c r="DD74" s="228"/>
      <c r="DE74" s="228"/>
      <c r="DF74" s="228"/>
      <c r="DG74" s="228"/>
      <c r="DH74" s="228"/>
      <c r="DI74" s="228"/>
      <c r="DJ74" s="228"/>
      <c r="DK74" s="830"/>
      <c r="DL74" s="830"/>
      <c r="DM74" s="830"/>
      <c r="DN74" s="830"/>
      <c r="DO74" s="830"/>
      <c r="DP74" s="830"/>
      <c r="DQ74" s="1274"/>
      <c r="DR74" s="1274"/>
      <c r="DS74" s="1337"/>
    </row>
    <row r="75" spans="1:123" s="1166" customFormat="1" ht="11.1" customHeight="1" x14ac:dyDescent="0.2">
      <c r="A75" s="886" t="str">
        <f t="array" ref="A75">IF((G75&gt;=1),MAX(IF(AA75:DS75=1,$AA$2:$DS$2)),"-")</f>
        <v>-</v>
      </c>
      <c r="B75" s="177" t="s">
        <v>6</v>
      </c>
      <c r="C75" s="945">
        <f t="shared" si="45"/>
        <v>5</v>
      </c>
      <c r="D75" s="944">
        <f t="shared" si="46"/>
        <v>5.2083333333333336E-2</v>
      </c>
      <c r="E75" s="893">
        <f t="array" ref="E75">IF((C75&gt;=1),MIN(IF(AA75:DS75&gt;=1,$AA$3:$DS$3)),"-")</f>
        <v>39389</v>
      </c>
      <c r="F75" s="890">
        <f t="array" ref="F75">IF((C75&gt;=1),MAX(IF(AA75:DS75&gt;=1,$AA$3:$DS$3)),"-")</f>
        <v>39536</v>
      </c>
      <c r="G75" s="939">
        <f t="shared" si="47"/>
        <v>0</v>
      </c>
      <c r="H75" s="943">
        <f t="shared" si="48"/>
        <v>0</v>
      </c>
      <c r="I75" s="859" t="str">
        <f t="array" ref="I75">IF((G75&gt;=1),MAX(IF(AA75:DS75=1,$AA$3:$DS$3)),"-")</f>
        <v>-</v>
      </c>
      <c r="J75" s="868" t="str">
        <f t="shared" ca="1" si="49"/>
        <v>-</v>
      </c>
      <c r="K75" s="868" t="str">
        <f t="shared" ca="1" si="50"/>
        <v>-</v>
      </c>
      <c r="L75" s="942">
        <f t="shared" si="51"/>
        <v>0</v>
      </c>
      <c r="M75" s="941">
        <f t="shared" si="52"/>
        <v>0</v>
      </c>
      <c r="N75" s="280">
        <f t="shared" si="53"/>
        <v>0</v>
      </c>
      <c r="O75" s="940">
        <f t="shared" si="54"/>
        <v>0</v>
      </c>
      <c r="P75" s="939">
        <f t="shared" si="55"/>
        <v>0</v>
      </c>
      <c r="Q75" s="938">
        <f t="shared" si="56"/>
        <v>0</v>
      </c>
      <c r="R75" s="825">
        <f t="shared" si="57"/>
        <v>0</v>
      </c>
      <c r="S75" s="281">
        <f t="shared" si="58"/>
        <v>0</v>
      </c>
      <c r="T75" s="826">
        <f t="shared" si="59"/>
        <v>0</v>
      </c>
      <c r="U75" s="282">
        <f t="shared" si="60"/>
        <v>0</v>
      </c>
      <c r="V75" s="283">
        <f t="array" ref="V75">SUM(1*(AA$5:DS$5=AA75:DS75))-1</f>
        <v>1</v>
      </c>
      <c r="W75" s="284">
        <f t="shared" si="61"/>
        <v>0.2</v>
      </c>
      <c r="X75" s="873">
        <f t="shared" si="62"/>
        <v>10.6</v>
      </c>
      <c r="Y75" s="873">
        <f t="shared" si="63"/>
        <v>13.4</v>
      </c>
      <c r="Z75" s="881">
        <f t="shared" si="64"/>
        <v>0.79104477611940294</v>
      </c>
      <c r="AA75" s="218"/>
      <c r="AB75" s="219"/>
      <c r="AC75" s="219"/>
      <c r="AD75" s="220"/>
      <c r="AE75" s="220">
        <v>10</v>
      </c>
      <c r="AF75" s="220">
        <v>10</v>
      </c>
      <c r="AG75" s="220">
        <v>11</v>
      </c>
      <c r="AH75" s="220">
        <v>8</v>
      </c>
      <c r="AI75" s="220">
        <v>14</v>
      </c>
      <c r="AJ75" s="220"/>
      <c r="AK75" s="220"/>
      <c r="AL75" s="222"/>
      <c r="AM75" s="222"/>
      <c r="AN75" s="222"/>
      <c r="AO75" s="222"/>
      <c r="AP75" s="222"/>
      <c r="AQ75" s="222"/>
      <c r="AR75" s="222"/>
      <c r="AS75" s="222"/>
      <c r="AT75" s="223"/>
      <c r="AU75" s="223"/>
      <c r="AV75" s="223"/>
      <c r="AW75" s="223"/>
      <c r="AX75" s="223"/>
      <c r="AY75" s="223"/>
      <c r="AZ75" s="223"/>
      <c r="BA75" s="223"/>
      <c r="BB75" s="223"/>
      <c r="BC75" s="223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5"/>
      <c r="BP75" s="225"/>
      <c r="BQ75" s="225"/>
      <c r="BR75" s="225"/>
      <c r="BS75" s="225"/>
      <c r="BT75" s="225"/>
      <c r="BU75" s="225"/>
      <c r="BV75" s="225"/>
      <c r="BW75" s="225"/>
      <c r="BX75" s="225"/>
      <c r="BY75" s="226"/>
      <c r="BZ75" s="226"/>
      <c r="CA75" s="226"/>
      <c r="CB75" s="226"/>
      <c r="CC75" s="226"/>
      <c r="CD75" s="226"/>
      <c r="CE75" s="226"/>
      <c r="CF75" s="226"/>
      <c r="CG75" s="226"/>
      <c r="CH75" s="226"/>
      <c r="CI75" s="226"/>
      <c r="CJ75" s="226"/>
      <c r="CK75" s="226"/>
      <c r="CL75" s="227"/>
      <c r="CM75" s="227"/>
      <c r="CN75" s="227"/>
      <c r="CO75" s="227"/>
      <c r="CP75" s="227"/>
      <c r="CQ75" s="227"/>
      <c r="CR75" s="227"/>
      <c r="CS75" s="227"/>
      <c r="CT75" s="227"/>
      <c r="CU75" s="227"/>
      <c r="CV75" s="227"/>
      <c r="CW75" s="227"/>
      <c r="CX75" s="220"/>
      <c r="CY75" s="220"/>
      <c r="CZ75" s="220"/>
      <c r="DA75" s="228"/>
      <c r="DB75" s="228"/>
      <c r="DC75" s="228"/>
      <c r="DD75" s="228"/>
      <c r="DE75" s="228"/>
      <c r="DF75" s="228"/>
      <c r="DG75" s="228"/>
      <c r="DH75" s="228"/>
      <c r="DI75" s="228"/>
      <c r="DJ75" s="228"/>
      <c r="DK75" s="830"/>
      <c r="DL75" s="830"/>
      <c r="DM75" s="830"/>
      <c r="DN75" s="830"/>
      <c r="DO75" s="830"/>
      <c r="DP75" s="830"/>
      <c r="DQ75" s="1274"/>
      <c r="DR75" s="1274"/>
      <c r="DS75" s="1337"/>
    </row>
    <row r="76" spans="1:123" s="1166" customFormat="1" ht="11.1" customHeight="1" x14ac:dyDescent="0.2">
      <c r="A76" s="886">
        <f t="array" ref="A76">IF((G76&gt;=1),MAX(IF(AA76:DS76=1,$AA$2:$DS$2)),"-")</f>
        <v>75</v>
      </c>
      <c r="B76" s="180" t="s">
        <v>251</v>
      </c>
      <c r="C76" s="945">
        <f t="shared" si="45"/>
        <v>24</v>
      </c>
      <c r="D76" s="944">
        <f t="shared" si="46"/>
        <v>0.25</v>
      </c>
      <c r="E76" s="893">
        <f t="array" ref="E76">IF((C76&gt;=1),MIN(IF(AA76:DS76&gt;=1,$AA$3:$DS$3)),"-")</f>
        <v>41180</v>
      </c>
      <c r="F76" s="890">
        <f t="array" ref="F76">IF((C76&gt;=1),MAX(IF(AA76:DS76&gt;=1,$AA$3:$DS$3)),"-")</f>
        <v>42391</v>
      </c>
      <c r="G76" s="939">
        <f t="shared" si="47"/>
        <v>1</v>
      </c>
      <c r="H76" s="943">
        <f t="shared" si="48"/>
        <v>4.1666666666666664E-2</v>
      </c>
      <c r="I76" s="859">
        <f t="array" ref="I76">IF((G76&gt;=1),MAX(IF(AA76:DS76=1,$AA$3:$DS$3)),"-")</f>
        <v>41803</v>
      </c>
      <c r="J76" s="868">
        <f t="shared" ca="1" si="49"/>
        <v>9</v>
      </c>
      <c r="K76" s="868">
        <f t="shared" ca="1" si="50"/>
        <v>21</v>
      </c>
      <c r="L76" s="942">
        <f t="shared" si="51"/>
        <v>2</v>
      </c>
      <c r="M76" s="941">
        <f t="shared" si="52"/>
        <v>8.3333333333333329E-2</v>
      </c>
      <c r="N76" s="280">
        <f t="shared" si="53"/>
        <v>2</v>
      </c>
      <c r="O76" s="940">
        <f t="shared" si="54"/>
        <v>8.3333333333333329E-2</v>
      </c>
      <c r="P76" s="939">
        <f t="shared" si="55"/>
        <v>5</v>
      </c>
      <c r="Q76" s="938">
        <f t="shared" si="56"/>
        <v>0.20833333333333334</v>
      </c>
      <c r="R76" s="825">
        <f t="shared" si="57"/>
        <v>6</v>
      </c>
      <c r="S76" s="281">
        <f t="shared" si="58"/>
        <v>0.25</v>
      </c>
      <c r="T76" s="826">
        <f t="shared" si="59"/>
        <v>9</v>
      </c>
      <c r="U76" s="282">
        <f t="shared" si="60"/>
        <v>0.375</v>
      </c>
      <c r="V76" s="283">
        <f t="array" ref="V76">SUM(1*(AA$5:DS$5=AA76:DS76))-1</f>
        <v>3</v>
      </c>
      <c r="W76" s="284">
        <f t="shared" si="61"/>
        <v>0.125</v>
      </c>
      <c r="X76" s="873">
        <f t="shared" si="62"/>
        <v>8.2083333333333339</v>
      </c>
      <c r="Y76" s="873">
        <f t="shared" si="63"/>
        <v>14.125</v>
      </c>
      <c r="Z76" s="881">
        <f t="shared" si="64"/>
        <v>0.58112094395280245</v>
      </c>
      <c r="AA76" s="218"/>
      <c r="AB76" s="219"/>
      <c r="AC76" s="219"/>
      <c r="AD76" s="230"/>
      <c r="AE76" s="230"/>
      <c r="AF76" s="230"/>
      <c r="AG76" s="230"/>
      <c r="AH76" s="230"/>
      <c r="AI76" s="230"/>
      <c r="AJ76" s="230"/>
      <c r="AK76" s="230"/>
      <c r="AL76" s="221"/>
      <c r="AM76" s="221"/>
      <c r="AN76" s="221"/>
      <c r="AO76" s="221"/>
      <c r="AP76" s="221"/>
      <c r="AQ76" s="221"/>
      <c r="AR76" s="221"/>
      <c r="AS76" s="222"/>
      <c r="AT76" s="223"/>
      <c r="AU76" s="223"/>
      <c r="AV76" s="223"/>
      <c r="AW76" s="223"/>
      <c r="AX76" s="223"/>
      <c r="AY76" s="223"/>
      <c r="AZ76" s="223"/>
      <c r="BA76" s="223"/>
      <c r="BB76" s="223"/>
      <c r="BC76" s="223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5"/>
      <c r="BP76" s="225"/>
      <c r="BQ76" s="225"/>
      <c r="BR76" s="225"/>
      <c r="BS76" s="225"/>
      <c r="BT76" s="225"/>
      <c r="BU76" s="225"/>
      <c r="BV76" s="225"/>
      <c r="BW76" s="225"/>
      <c r="BX76" s="225"/>
      <c r="BY76" s="226"/>
      <c r="BZ76" s="226"/>
      <c r="CA76" s="226">
        <v>7</v>
      </c>
      <c r="CB76" s="226">
        <v>6</v>
      </c>
      <c r="CC76" s="226">
        <v>10</v>
      </c>
      <c r="CD76" s="226">
        <v>3</v>
      </c>
      <c r="CE76" s="226"/>
      <c r="CF76" s="226"/>
      <c r="CG76" s="226">
        <v>11</v>
      </c>
      <c r="CH76" s="226"/>
      <c r="CI76" s="226">
        <v>4</v>
      </c>
      <c r="CJ76" s="226"/>
      <c r="CK76" s="226"/>
      <c r="CL76" s="227"/>
      <c r="CM76" s="227">
        <v>11</v>
      </c>
      <c r="CN76" s="227"/>
      <c r="CO76" s="227">
        <v>5</v>
      </c>
      <c r="CP76" s="227">
        <v>17</v>
      </c>
      <c r="CQ76" s="227">
        <v>12</v>
      </c>
      <c r="CR76" s="227">
        <v>6</v>
      </c>
      <c r="CS76" s="227">
        <v>11</v>
      </c>
      <c r="CT76" s="227">
        <v>10</v>
      </c>
      <c r="CU76" s="227">
        <v>18</v>
      </c>
      <c r="CV76" s="227"/>
      <c r="CW76" s="227">
        <v>1</v>
      </c>
      <c r="CX76" s="220">
        <v>7</v>
      </c>
      <c r="CY76" s="220">
        <v>8</v>
      </c>
      <c r="CZ76" s="220"/>
      <c r="DA76" s="228">
        <v>3</v>
      </c>
      <c r="DB76" s="228"/>
      <c r="DC76" s="228"/>
      <c r="DD76" s="228">
        <v>13</v>
      </c>
      <c r="DE76" s="228"/>
      <c r="DF76" s="228">
        <v>8</v>
      </c>
      <c r="DG76" s="228"/>
      <c r="DH76" s="228"/>
      <c r="DI76" s="228"/>
      <c r="DJ76" s="228">
        <v>13</v>
      </c>
      <c r="DK76" s="830">
        <v>2</v>
      </c>
      <c r="DL76" s="830">
        <v>2</v>
      </c>
      <c r="DM76" s="830"/>
      <c r="DN76" s="830"/>
      <c r="DO76" s="830"/>
      <c r="DP76" s="830"/>
      <c r="DQ76" s="1274"/>
      <c r="DR76" s="1274">
        <v>9</v>
      </c>
      <c r="DS76" s="1337"/>
    </row>
    <row r="77" spans="1:123" s="1166" customFormat="1" ht="11.1" customHeight="1" x14ac:dyDescent="0.2">
      <c r="A77" s="886" t="str">
        <f t="array" ref="A77">IF((G77&gt;=1),MAX(IF(AA77:DS77=1,$AA$2:$DS$2)),"-")</f>
        <v>-</v>
      </c>
      <c r="B77" s="177" t="s">
        <v>285</v>
      </c>
      <c r="C77" s="945">
        <f t="shared" si="45"/>
        <v>1</v>
      </c>
      <c r="D77" s="944">
        <f t="shared" si="46"/>
        <v>1.0416666666666666E-2</v>
      </c>
      <c r="E77" s="893">
        <f t="array" ref="E77">IF((C77&gt;=1),MIN(IF(AA77:DS77&gt;=1,$AA$3:$DS$3)),"-")</f>
        <v>41943</v>
      </c>
      <c r="F77" s="890">
        <f t="array" ref="F77">IF((C77&gt;=1),MAX(IF(AA77:DS77&gt;=1,$AA$3:$DS$3)),"-")</f>
        <v>41943</v>
      </c>
      <c r="G77" s="939">
        <f t="shared" si="47"/>
        <v>0</v>
      </c>
      <c r="H77" s="943">
        <f t="shared" si="48"/>
        <v>0</v>
      </c>
      <c r="I77" s="859" t="str">
        <f t="array" ref="I77">IF((G77&gt;=1),MAX(IF(AA77:DS77=1,$AA$3:$DS$3)),"-")</f>
        <v>-</v>
      </c>
      <c r="J77" s="868" t="str">
        <f t="shared" ca="1" si="49"/>
        <v>-</v>
      </c>
      <c r="K77" s="868" t="str">
        <f t="shared" ca="1" si="50"/>
        <v>-</v>
      </c>
      <c r="L77" s="942">
        <f t="shared" si="51"/>
        <v>0</v>
      </c>
      <c r="M77" s="941">
        <f t="shared" si="52"/>
        <v>0</v>
      </c>
      <c r="N77" s="280">
        <f t="shared" si="53"/>
        <v>0</v>
      </c>
      <c r="O77" s="940">
        <f t="shared" si="54"/>
        <v>0</v>
      </c>
      <c r="P77" s="939">
        <f t="shared" si="55"/>
        <v>0</v>
      </c>
      <c r="Q77" s="938">
        <f t="shared" si="56"/>
        <v>0</v>
      </c>
      <c r="R77" s="825">
        <f t="shared" si="57"/>
        <v>1</v>
      </c>
      <c r="S77" s="281">
        <f t="shared" si="58"/>
        <v>1</v>
      </c>
      <c r="T77" s="826">
        <f t="shared" si="59"/>
        <v>1</v>
      </c>
      <c r="U77" s="282">
        <f t="shared" si="60"/>
        <v>1</v>
      </c>
      <c r="V77" s="283">
        <f t="array" ref="V77">SUM(1*(AA$5:DS$5=AA77:DS77))-1</f>
        <v>0</v>
      </c>
      <c r="W77" s="284">
        <f t="shared" si="61"/>
        <v>0</v>
      </c>
      <c r="X77" s="873">
        <f t="shared" si="62"/>
        <v>4</v>
      </c>
      <c r="Y77" s="873">
        <f t="shared" si="63"/>
        <v>16</v>
      </c>
      <c r="Z77" s="881">
        <f t="shared" si="64"/>
        <v>0.25</v>
      </c>
      <c r="AA77" s="218"/>
      <c r="AB77" s="219"/>
      <c r="AC77" s="219"/>
      <c r="AD77" s="230"/>
      <c r="AE77" s="230"/>
      <c r="AF77" s="230"/>
      <c r="AG77" s="230"/>
      <c r="AH77" s="230"/>
      <c r="AI77" s="230"/>
      <c r="AJ77" s="230"/>
      <c r="AK77" s="230"/>
      <c r="AL77" s="221"/>
      <c r="AM77" s="221"/>
      <c r="AN77" s="221"/>
      <c r="AO77" s="221"/>
      <c r="AP77" s="221"/>
      <c r="AQ77" s="221"/>
      <c r="AR77" s="221"/>
      <c r="AS77" s="222"/>
      <c r="AT77" s="223"/>
      <c r="AU77" s="223"/>
      <c r="AV77" s="223"/>
      <c r="AW77" s="223"/>
      <c r="AX77" s="223"/>
      <c r="AY77" s="223"/>
      <c r="AZ77" s="223"/>
      <c r="BA77" s="223"/>
      <c r="BB77" s="223"/>
      <c r="BC77" s="223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5"/>
      <c r="BP77" s="225"/>
      <c r="BQ77" s="225"/>
      <c r="BR77" s="225"/>
      <c r="BS77" s="225"/>
      <c r="BT77" s="225"/>
      <c r="BU77" s="225"/>
      <c r="BV77" s="225"/>
      <c r="BW77" s="225"/>
      <c r="BX77" s="225"/>
      <c r="BY77" s="226"/>
      <c r="BZ77" s="226"/>
      <c r="CA77" s="226"/>
      <c r="CB77" s="226"/>
      <c r="CC77" s="226"/>
      <c r="CD77" s="226"/>
      <c r="CE77" s="226"/>
      <c r="CF77" s="226"/>
      <c r="CG77" s="226"/>
      <c r="CH77" s="226"/>
      <c r="CI77" s="226"/>
      <c r="CJ77" s="226"/>
      <c r="CK77" s="226"/>
      <c r="CL77" s="227"/>
      <c r="CM77" s="227"/>
      <c r="CN77" s="227"/>
      <c r="CO77" s="227"/>
      <c r="CP77" s="227"/>
      <c r="CQ77" s="227"/>
      <c r="CR77" s="227"/>
      <c r="CS77" s="227"/>
      <c r="CT77" s="227"/>
      <c r="CU77" s="227"/>
      <c r="CV77" s="227"/>
      <c r="CW77" s="227"/>
      <c r="CX77" s="220"/>
      <c r="CY77" s="220"/>
      <c r="CZ77" s="220">
        <v>4</v>
      </c>
      <c r="DA77" s="228"/>
      <c r="DB77" s="228"/>
      <c r="DC77" s="228"/>
      <c r="DD77" s="228"/>
      <c r="DE77" s="228"/>
      <c r="DF77" s="228"/>
      <c r="DG77" s="228"/>
      <c r="DH77" s="228"/>
      <c r="DI77" s="228"/>
      <c r="DJ77" s="228"/>
      <c r="DK77" s="830"/>
      <c r="DL77" s="830"/>
      <c r="DM77" s="830"/>
      <c r="DN77" s="830"/>
      <c r="DO77" s="830"/>
      <c r="DP77" s="830"/>
      <c r="DQ77" s="1274"/>
      <c r="DR77" s="1274"/>
      <c r="DS77" s="1337"/>
    </row>
    <row r="78" spans="1:123" s="1166" customFormat="1" ht="11.1" customHeight="1" x14ac:dyDescent="0.2">
      <c r="A78" s="886" t="str">
        <f t="array" ref="A78">IF((G78&gt;=1),MAX(IF(AA78:DS78=1,$AA$2:$DS$2)),"-")</f>
        <v>-</v>
      </c>
      <c r="B78" s="177" t="s">
        <v>246</v>
      </c>
      <c r="C78" s="945">
        <f t="shared" si="45"/>
        <v>1</v>
      </c>
      <c r="D78" s="944">
        <f t="shared" si="46"/>
        <v>1.0416666666666666E-2</v>
      </c>
      <c r="E78" s="893">
        <f t="array" ref="E78">IF((C78&gt;=1),MIN(IF(AA78:DS78&gt;=1,$AA$3:$DS$3)),"-")</f>
        <v>41880</v>
      </c>
      <c r="F78" s="890">
        <f t="array" ref="F78">IF((C78&gt;=1),MAX(IF(AA78:DS78&gt;=1,$AA$3:$DS$3)),"-")</f>
        <v>41880</v>
      </c>
      <c r="G78" s="939">
        <f t="shared" si="47"/>
        <v>0</v>
      </c>
      <c r="H78" s="943">
        <f t="shared" si="48"/>
        <v>0</v>
      </c>
      <c r="I78" s="859" t="str">
        <f t="array" ref="I78">IF((G78&gt;=1),MAX(IF(AA78:DS78=1,$AA$3:$DS$3)),"-")</f>
        <v>-</v>
      </c>
      <c r="J78" s="868" t="str">
        <f t="shared" ca="1" si="49"/>
        <v>-</v>
      </c>
      <c r="K78" s="868" t="str">
        <f t="shared" ca="1" si="50"/>
        <v>-</v>
      </c>
      <c r="L78" s="942">
        <f t="shared" si="51"/>
        <v>0</v>
      </c>
      <c r="M78" s="941">
        <f t="shared" si="52"/>
        <v>0</v>
      </c>
      <c r="N78" s="280">
        <f t="shared" si="53"/>
        <v>0</v>
      </c>
      <c r="O78" s="940">
        <f t="shared" si="54"/>
        <v>0</v>
      </c>
      <c r="P78" s="939">
        <f t="shared" si="55"/>
        <v>0</v>
      </c>
      <c r="Q78" s="938">
        <f t="shared" si="56"/>
        <v>0</v>
      </c>
      <c r="R78" s="825">
        <f t="shared" si="57"/>
        <v>0</v>
      </c>
      <c r="S78" s="281">
        <f t="shared" si="58"/>
        <v>0</v>
      </c>
      <c r="T78" s="826">
        <f t="shared" si="59"/>
        <v>0</v>
      </c>
      <c r="U78" s="282">
        <f t="shared" si="60"/>
        <v>0</v>
      </c>
      <c r="V78" s="283">
        <f t="array" ref="V78">SUM(1*(AA$5:DS$5=AA78:DS78))-1</f>
        <v>0</v>
      </c>
      <c r="W78" s="284">
        <f t="shared" si="61"/>
        <v>0</v>
      </c>
      <c r="X78" s="873">
        <f t="shared" si="62"/>
        <v>15</v>
      </c>
      <c r="Y78" s="873">
        <f t="shared" si="63"/>
        <v>17</v>
      </c>
      <c r="Z78" s="881">
        <f t="shared" si="64"/>
        <v>0.88235294117647056</v>
      </c>
      <c r="AA78" s="218"/>
      <c r="AB78" s="219"/>
      <c r="AC78" s="219"/>
      <c r="AD78" s="230"/>
      <c r="AE78" s="230"/>
      <c r="AF78" s="230"/>
      <c r="AG78" s="230"/>
      <c r="AH78" s="230"/>
      <c r="AI78" s="230"/>
      <c r="AJ78" s="230"/>
      <c r="AK78" s="230"/>
      <c r="AL78" s="222"/>
      <c r="AM78" s="222"/>
      <c r="AN78" s="222"/>
      <c r="AO78" s="222"/>
      <c r="AP78" s="222"/>
      <c r="AQ78" s="222"/>
      <c r="AR78" s="222"/>
      <c r="AS78" s="222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5"/>
      <c r="BP78" s="225"/>
      <c r="BQ78" s="225"/>
      <c r="BR78" s="225"/>
      <c r="BS78" s="225"/>
      <c r="BT78" s="225"/>
      <c r="BU78" s="225"/>
      <c r="BV78" s="225"/>
      <c r="BW78" s="225"/>
      <c r="BX78" s="225"/>
      <c r="BY78" s="226"/>
      <c r="BZ78" s="226"/>
      <c r="CA78" s="226"/>
      <c r="CB78" s="226"/>
      <c r="CC78" s="226"/>
      <c r="CD78" s="226"/>
      <c r="CE78" s="226"/>
      <c r="CF78" s="226"/>
      <c r="CG78" s="226"/>
      <c r="CH78" s="226"/>
      <c r="CI78" s="226"/>
      <c r="CJ78" s="226"/>
      <c r="CK78" s="226"/>
      <c r="CL78" s="227"/>
      <c r="CM78" s="227"/>
      <c r="CN78" s="227"/>
      <c r="CO78" s="227"/>
      <c r="CP78" s="227"/>
      <c r="CQ78" s="227"/>
      <c r="CR78" s="227"/>
      <c r="CS78" s="227"/>
      <c r="CT78" s="227"/>
      <c r="CU78" s="227"/>
      <c r="CV78" s="227"/>
      <c r="CW78" s="227"/>
      <c r="CX78" s="220">
        <v>15</v>
      </c>
      <c r="CY78" s="220"/>
      <c r="CZ78" s="220"/>
      <c r="DA78" s="228"/>
      <c r="DB78" s="228"/>
      <c r="DC78" s="228"/>
      <c r="DD78" s="228"/>
      <c r="DE78" s="228"/>
      <c r="DF78" s="228"/>
      <c r="DG78" s="228"/>
      <c r="DH78" s="228"/>
      <c r="DI78" s="228"/>
      <c r="DJ78" s="228"/>
      <c r="DK78" s="830"/>
      <c r="DL78" s="830"/>
      <c r="DM78" s="830"/>
      <c r="DN78" s="830"/>
      <c r="DO78" s="830"/>
      <c r="DP78" s="830"/>
      <c r="DQ78" s="1274"/>
      <c r="DR78" s="1274"/>
      <c r="DS78" s="1337"/>
    </row>
    <row r="79" spans="1:123" s="1166" customFormat="1" ht="11.1" customHeight="1" x14ac:dyDescent="0.2">
      <c r="A79" s="886" t="str">
        <f t="array" ref="A79">IF((G79&gt;=1),MAX(IF(AA79:DS79=1,$AA$2:$DS$2)),"-")</f>
        <v>-</v>
      </c>
      <c r="B79" s="177" t="s">
        <v>233</v>
      </c>
      <c r="C79" s="945">
        <f t="shared" si="45"/>
        <v>9</v>
      </c>
      <c r="D79" s="944">
        <f t="shared" si="46"/>
        <v>9.375E-2</v>
      </c>
      <c r="E79" s="893">
        <f t="array" ref="E79">IF((C79&gt;=1),MIN(IF(AA79:DS79&gt;=1,$AA$3:$DS$3)),"-")</f>
        <v>41670</v>
      </c>
      <c r="F79" s="890">
        <f t="array" ref="F79">IF((C79&gt;=1),MAX(IF(AA79:DS79&gt;=1,$AA$3:$DS$3)),"-")</f>
        <v>42391</v>
      </c>
      <c r="G79" s="939">
        <f t="shared" si="47"/>
        <v>0</v>
      </c>
      <c r="H79" s="943">
        <f t="shared" si="48"/>
        <v>0</v>
      </c>
      <c r="I79" s="859" t="str">
        <f t="array" ref="I79">IF((G79&gt;=1),MAX(IF(AA79:DS79=1,$AA$3:$DS$3)),"-")</f>
        <v>-</v>
      </c>
      <c r="J79" s="868" t="str">
        <f t="shared" ca="1" si="49"/>
        <v>-</v>
      </c>
      <c r="K79" s="868" t="str">
        <f t="shared" ca="1" si="50"/>
        <v>-</v>
      </c>
      <c r="L79" s="942">
        <f t="shared" si="51"/>
        <v>0</v>
      </c>
      <c r="M79" s="941">
        <f t="shared" si="52"/>
        <v>0</v>
      </c>
      <c r="N79" s="280">
        <f t="shared" si="53"/>
        <v>1</v>
      </c>
      <c r="O79" s="940">
        <f t="shared" si="54"/>
        <v>0.1111111111111111</v>
      </c>
      <c r="P79" s="939">
        <f t="shared" si="55"/>
        <v>1</v>
      </c>
      <c r="Q79" s="938">
        <f t="shared" si="56"/>
        <v>0.1111111111111111</v>
      </c>
      <c r="R79" s="825">
        <f t="shared" si="57"/>
        <v>3</v>
      </c>
      <c r="S79" s="281">
        <f t="shared" si="58"/>
        <v>0.33333333333333331</v>
      </c>
      <c r="T79" s="826">
        <f t="shared" si="59"/>
        <v>5</v>
      </c>
      <c r="U79" s="282">
        <f t="shared" si="60"/>
        <v>0.55555555555555558</v>
      </c>
      <c r="V79" s="283">
        <f t="array" ref="V79">SUM(1*(AA$5:DS$5=AA79:DS79))-1</f>
        <v>1</v>
      </c>
      <c r="W79" s="284">
        <f t="shared" si="61"/>
        <v>0.1111111111111111</v>
      </c>
      <c r="X79" s="873">
        <f t="shared" si="62"/>
        <v>8.5555555555555554</v>
      </c>
      <c r="Y79" s="873">
        <f t="shared" si="63"/>
        <v>15.444444444444445</v>
      </c>
      <c r="Z79" s="881">
        <f t="shared" si="64"/>
        <v>0.5539568345323741</v>
      </c>
      <c r="AA79" s="218"/>
      <c r="AB79" s="219"/>
      <c r="AC79" s="219"/>
      <c r="AD79" s="230"/>
      <c r="AE79" s="230"/>
      <c r="AF79" s="230"/>
      <c r="AG79" s="230"/>
      <c r="AH79" s="230"/>
      <c r="AI79" s="230"/>
      <c r="AJ79" s="230"/>
      <c r="AK79" s="230"/>
      <c r="AL79" s="221"/>
      <c r="AM79" s="221"/>
      <c r="AN79" s="221"/>
      <c r="AO79" s="221"/>
      <c r="AP79" s="221"/>
      <c r="AQ79" s="221"/>
      <c r="AR79" s="221"/>
      <c r="AS79" s="222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5"/>
      <c r="BP79" s="225"/>
      <c r="BQ79" s="225"/>
      <c r="BR79" s="225"/>
      <c r="BS79" s="225"/>
      <c r="BT79" s="225"/>
      <c r="BU79" s="225"/>
      <c r="BV79" s="225"/>
      <c r="BW79" s="225"/>
      <c r="BX79" s="225"/>
      <c r="BY79" s="226"/>
      <c r="BZ79" s="226"/>
      <c r="CA79" s="226"/>
      <c r="CB79" s="226"/>
      <c r="CC79" s="226"/>
      <c r="CD79" s="226"/>
      <c r="CE79" s="226"/>
      <c r="CF79" s="226"/>
      <c r="CG79" s="226"/>
      <c r="CH79" s="226"/>
      <c r="CI79" s="226"/>
      <c r="CJ79" s="226"/>
      <c r="CK79" s="226"/>
      <c r="CL79" s="227"/>
      <c r="CM79" s="227"/>
      <c r="CN79" s="227"/>
      <c r="CO79" s="227"/>
      <c r="CP79" s="227"/>
      <c r="CQ79" s="227"/>
      <c r="CR79" s="227">
        <v>16</v>
      </c>
      <c r="CS79" s="227"/>
      <c r="CT79" s="227"/>
      <c r="CU79" s="227"/>
      <c r="CV79" s="227"/>
      <c r="CW79" s="227"/>
      <c r="CX79" s="220"/>
      <c r="CY79" s="220"/>
      <c r="CZ79" s="220"/>
      <c r="DA79" s="228"/>
      <c r="DB79" s="228"/>
      <c r="DC79" s="228"/>
      <c r="DD79" s="228"/>
      <c r="DE79" s="228"/>
      <c r="DF79" s="228"/>
      <c r="DG79" s="228">
        <v>9</v>
      </c>
      <c r="DH79" s="228"/>
      <c r="DI79" s="228"/>
      <c r="DJ79" s="228"/>
      <c r="DK79" s="830"/>
      <c r="DL79" s="830">
        <v>5</v>
      </c>
      <c r="DM79" s="830">
        <v>3</v>
      </c>
      <c r="DN79" s="830">
        <v>9</v>
      </c>
      <c r="DO79" s="830">
        <v>10</v>
      </c>
      <c r="DP79" s="830">
        <v>16</v>
      </c>
      <c r="DQ79" s="1274">
        <v>4</v>
      </c>
      <c r="DR79" s="1274">
        <v>5</v>
      </c>
      <c r="DS79" s="1337"/>
    </row>
    <row r="80" spans="1:123" s="1166" customFormat="1" ht="11.1" customHeight="1" x14ac:dyDescent="0.2">
      <c r="A80" s="886" t="str">
        <f t="array" ref="A80">IF((G80&gt;=1),MAX(IF(AA80:DS80=1,$AA$2:$DS$2)),"-")</f>
        <v>-</v>
      </c>
      <c r="B80" s="177" t="s">
        <v>50</v>
      </c>
      <c r="C80" s="945">
        <f t="shared" si="45"/>
        <v>40</v>
      </c>
      <c r="D80" s="944">
        <f t="shared" si="46"/>
        <v>0.41666666666666669</v>
      </c>
      <c r="E80" s="893">
        <f t="array" ref="E80">IF((C80&gt;=1),MIN(IF(AA80:DS80&gt;=1,$AA$3:$DS$3)),"-")</f>
        <v>39913</v>
      </c>
      <c r="F80" s="890">
        <f t="array" ref="F80">IF((C80&gt;=1),MAX(IF(AA80:DS80&gt;=1,$AA$3:$DS$3)),"-")</f>
        <v>42391</v>
      </c>
      <c r="G80" s="939">
        <f t="shared" si="47"/>
        <v>0</v>
      </c>
      <c r="H80" s="943">
        <f t="shared" si="48"/>
        <v>0</v>
      </c>
      <c r="I80" s="859" t="str">
        <f t="array" ref="I80">IF((G80&gt;=1),MAX(IF(AA80:DS80=1,$AA$3:$DS$3)),"-")</f>
        <v>-</v>
      </c>
      <c r="J80" s="868" t="str">
        <f t="shared" ca="1" si="49"/>
        <v>-</v>
      </c>
      <c r="K80" s="868" t="str">
        <f t="shared" ca="1" si="50"/>
        <v>-</v>
      </c>
      <c r="L80" s="942">
        <f t="shared" si="51"/>
        <v>4</v>
      </c>
      <c r="M80" s="941">
        <f t="shared" si="52"/>
        <v>0.1</v>
      </c>
      <c r="N80" s="280">
        <f t="shared" si="53"/>
        <v>3</v>
      </c>
      <c r="O80" s="940">
        <f t="shared" si="54"/>
        <v>7.4999999999999997E-2</v>
      </c>
      <c r="P80" s="939">
        <f t="shared" si="55"/>
        <v>7</v>
      </c>
      <c r="Q80" s="938">
        <f t="shared" si="56"/>
        <v>0.17499999999999999</v>
      </c>
      <c r="R80" s="825">
        <f t="shared" si="57"/>
        <v>11</v>
      </c>
      <c r="S80" s="281">
        <f t="shared" si="58"/>
        <v>0.27500000000000002</v>
      </c>
      <c r="T80" s="826">
        <f t="shared" si="59"/>
        <v>18</v>
      </c>
      <c r="U80" s="282">
        <f t="shared" si="60"/>
        <v>0.45</v>
      </c>
      <c r="V80" s="283">
        <f t="array" ref="V80">SUM(1*(AA$5:DS$5=AA80:DS80))-1</f>
        <v>2</v>
      </c>
      <c r="W80" s="284">
        <f t="shared" si="61"/>
        <v>0.05</v>
      </c>
      <c r="X80" s="873">
        <f t="shared" si="62"/>
        <v>6.85</v>
      </c>
      <c r="Y80" s="873">
        <f t="shared" si="63"/>
        <v>12.8</v>
      </c>
      <c r="Z80" s="881">
        <f t="shared" si="64"/>
        <v>0.53515624999999989</v>
      </c>
      <c r="AA80" s="218"/>
      <c r="AB80" s="219"/>
      <c r="AC80" s="219"/>
      <c r="AD80" s="230"/>
      <c r="AE80" s="230"/>
      <c r="AF80" s="230"/>
      <c r="AG80" s="230"/>
      <c r="AH80" s="230"/>
      <c r="AI80" s="230"/>
      <c r="AJ80" s="230"/>
      <c r="AK80" s="230"/>
      <c r="AL80" s="222"/>
      <c r="AM80" s="222"/>
      <c r="AN80" s="222"/>
      <c r="AO80" s="222"/>
      <c r="AP80" s="222"/>
      <c r="AQ80" s="222">
        <v>10</v>
      </c>
      <c r="AR80" s="222">
        <v>7</v>
      </c>
      <c r="AS80" s="222"/>
      <c r="AT80" s="223">
        <v>8</v>
      </c>
      <c r="AU80" s="223"/>
      <c r="AV80" s="223"/>
      <c r="AW80" s="223"/>
      <c r="AX80" s="223"/>
      <c r="AY80" s="223">
        <v>7</v>
      </c>
      <c r="AZ80" s="223"/>
      <c r="BA80" s="223">
        <v>4</v>
      </c>
      <c r="BB80" s="223"/>
      <c r="BC80" s="223">
        <v>6</v>
      </c>
      <c r="BD80" s="224"/>
      <c r="BE80" s="224"/>
      <c r="BF80" s="224"/>
      <c r="BG80" s="224"/>
      <c r="BH80" s="224"/>
      <c r="BI80" s="224"/>
      <c r="BJ80" s="224"/>
      <c r="BK80" s="224"/>
      <c r="BL80" s="224">
        <v>5</v>
      </c>
      <c r="BM80" s="224">
        <v>2</v>
      </c>
      <c r="BN80" s="224">
        <v>7</v>
      </c>
      <c r="BO80" s="225"/>
      <c r="BP80" s="225"/>
      <c r="BQ80" s="225">
        <v>7</v>
      </c>
      <c r="BR80" s="225"/>
      <c r="BS80" s="225">
        <v>13</v>
      </c>
      <c r="BT80" s="225">
        <v>7</v>
      </c>
      <c r="BU80" s="225">
        <v>4</v>
      </c>
      <c r="BV80" s="225"/>
      <c r="BW80" s="225"/>
      <c r="BX80" s="225"/>
      <c r="BY80" s="226"/>
      <c r="BZ80" s="226"/>
      <c r="CA80" s="226"/>
      <c r="CB80" s="226"/>
      <c r="CC80" s="226">
        <v>5</v>
      </c>
      <c r="CD80" s="226"/>
      <c r="CE80" s="226">
        <v>8</v>
      </c>
      <c r="CF80" s="226">
        <v>2</v>
      </c>
      <c r="CG80" s="226">
        <v>2</v>
      </c>
      <c r="CH80" s="226">
        <v>5</v>
      </c>
      <c r="CI80" s="226">
        <v>2</v>
      </c>
      <c r="CJ80" s="226"/>
      <c r="CK80" s="226">
        <v>8</v>
      </c>
      <c r="CL80" s="227"/>
      <c r="CM80" s="227">
        <v>10</v>
      </c>
      <c r="CN80" s="227">
        <v>3</v>
      </c>
      <c r="CO80" s="227">
        <v>4</v>
      </c>
      <c r="CP80" s="227"/>
      <c r="CQ80" s="227">
        <v>4</v>
      </c>
      <c r="CR80" s="227">
        <v>5</v>
      </c>
      <c r="CS80" s="227">
        <v>8</v>
      </c>
      <c r="CT80" s="227">
        <v>8</v>
      </c>
      <c r="CU80" s="227">
        <v>5</v>
      </c>
      <c r="CV80" s="227">
        <v>5</v>
      </c>
      <c r="CW80" s="227"/>
      <c r="CX80" s="220"/>
      <c r="CY80" s="220"/>
      <c r="CZ80" s="220">
        <v>12</v>
      </c>
      <c r="DA80" s="228">
        <v>10</v>
      </c>
      <c r="DB80" s="228"/>
      <c r="DC80" s="228"/>
      <c r="DD80" s="228">
        <v>7</v>
      </c>
      <c r="DE80" s="228">
        <v>12</v>
      </c>
      <c r="DF80" s="228"/>
      <c r="DG80" s="228">
        <v>11</v>
      </c>
      <c r="DH80" s="228"/>
      <c r="DI80" s="228"/>
      <c r="DJ80" s="228">
        <v>3</v>
      </c>
      <c r="DK80" s="830"/>
      <c r="DL80" s="830">
        <v>11</v>
      </c>
      <c r="DM80" s="830">
        <v>11</v>
      </c>
      <c r="DN80" s="830"/>
      <c r="DO80" s="830">
        <v>12</v>
      </c>
      <c r="DP80" s="830">
        <v>11</v>
      </c>
      <c r="DQ80" s="1274"/>
      <c r="DR80" s="1274">
        <v>3</v>
      </c>
      <c r="DS80" s="1337"/>
    </row>
    <row r="81" spans="1:123" s="1166" customFormat="1" ht="11.1" customHeight="1" x14ac:dyDescent="0.2">
      <c r="A81" s="886" t="str">
        <f t="array" ref="A81">IF((G81&gt;=1),MAX(IF(AA81:DS81=1,$AA$2:$DS$2)),"-")</f>
        <v>-</v>
      </c>
      <c r="B81" s="177" t="s">
        <v>74</v>
      </c>
      <c r="C81" s="945">
        <f t="shared" si="45"/>
        <v>4</v>
      </c>
      <c r="D81" s="944">
        <f t="shared" si="46"/>
        <v>4.1666666666666664E-2</v>
      </c>
      <c r="E81" s="893">
        <f t="array" ref="E81">IF((C81&gt;=1),MIN(IF(AA81:DS81&gt;=1,$AA$3:$DS$3)),"-")</f>
        <v>40243</v>
      </c>
      <c r="F81" s="890">
        <f t="array" ref="F81">IF((C81&gt;=1),MAX(IF(AA81:DS81&gt;=1,$AA$3:$DS$3)),"-")</f>
        <v>41117</v>
      </c>
      <c r="G81" s="939">
        <f t="shared" si="47"/>
        <v>0</v>
      </c>
      <c r="H81" s="943">
        <f t="shared" si="48"/>
        <v>0</v>
      </c>
      <c r="I81" s="859" t="str">
        <f t="array" ref="I81">IF((G81&gt;=1),MAX(IF(AA81:DS81=1,$AA$3:$DS$3)),"-")</f>
        <v>-</v>
      </c>
      <c r="J81" s="868" t="str">
        <f t="shared" ca="1" si="49"/>
        <v>-</v>
      </c>
      <c r="K81" s="868" t="str">
        <f t="shared" ca="1" si="50"/>
        <v>-</v>
      </c>
      <c r="L81" s="942">
        <f t="shared" si="51"/>
        <v>0</v>
      </c>
      <c r="M81" s="941">
        <f t="shared" si="52"/>
        <v>0</v>
      </c>
      <c r="N81" s="280">
        <f t="shared" si="53"/>
        <v>0</v>
      </c>
      <c r="O81" s="940">
        <f t="shared" si="54"/>
        <v>0</v>
      </c>
      <c r="P81" s="939">
        <f t="shared" si="55"/>
        <v>0</v>
      </c>
      <c r="Q81" s="938">
        <f t="shared" si="56"/>
        <v>0</v>
      </c>
      <c r="R81" s="825">
        <f t="shared" si="57"/>
        <v>0</v>
      </c>
      <c r="S81" s="281">
        <f t="shared" si="58"/>
        <v>0</v>
      </c>
      <c r="T81" s="826">
        <f t="shared" si="59"/>
        <v>1</v>
      </c>
      <c r="U81" s="282">
        <f t="shared" si="60"/>
        <v>0.25</v>
      </c>
      <c r="V81" s="283">
        <f t="array" ref="V81">SUM(1*(AA$5:DS$5=AA81:DS81))-1</f>
        <v>2</v>
      </c>
      <c r="W81" s="284">
        <f t="shared" si="61"/>
        <v>0.5</v>
      </c>
      <c r="X81" s="873">
        <f t="shared" si="62"/>
        <v>8</v>
      </c>
      <c r="Y81" s="873">
        <f t="shared" si="63"/>
        <v>9.75</v>
      </c>
      <c r="Z81" s="881">
        <f t="shared" si="64"/>
        <v>0.82051282051282048</v>
      </c>
      <c r="AA81" s="218"/>
      <c r="AB81" s="219"/>
      <c r="AC81" s="219"/>
      <c r="AD81" s="230"/>
      <c r="AE81" s="230"/>
      <c r="AF81" s="230"/>
      <c r="AG81" s="230"/>
      <c r="AH81" s="230"/>
      <c r="AI81" s="230"/>
      <c r="AJ81" s="230"/>
      <c r="AK81" s="230"/>
      <c r="AL81" s="222"/>
      <c r="AM81" s="222"/>
      <c r="AN81" s="222"/>
      <c r="AO81" s="222"/>
      <c r="AP81" s="222"/>
      <c r="AQ81" s="222"/>
      <c r="AR81" s="222"/>
      <c r="AS81" s="222"/>
      <c r="AT81" s="223"/>
      <c r="AU81" s="223"/>
      <c r="AV81" s="223"/>
      <c r="AW81" s="223"/>
      <c r="AX81" s="223"/>
      <c r="AY81" s="223"/>
      <c r="AZ81" s="223"/>
      <c r="BA81" s="223">
        <v>9</v>
      </c>
      <c r="BB81" s="223">
        <v>8</v>
      </c>
      <c r="BC81" s="223"/>
      <c r="BD81" s="224"/>
      <c r="BE81" s="224"/>
      <c r="BF81" s="224"/>
      <c r="BG81" s="224"/>
      <c r="BH81" s="224"/>
      <c r="BI81" s="224"/>
      <c r="BJ81" s="224">
        <v>5</v>
      </c>
      <c r="BK81" s="224"/>
      <c r="BL81" s="224"/>
      <c r="BM81" s="224"/>
      <c r="BN81" s="224"/>
      <c r="BO81" s="225"/>
      <c r="BP81" s="225"/>
      <c r="BQ81" s="225"/>
      <c r="BR81" s="225"/>
      <c r="BS81" s="225"/>
      <c r="BT81" s="225"/>
      <c r="BU81" s="225"/>
      <c r="BV81" s="225"/>
      <c r="BW81" s="225"/>
      <c r="BX81" s="225"/>
      <c r="BY81" s="226">
        <v>10</v>
      </c>
      <c r="BZ81" s="226"/>
      <c r="CA81" s="226"/>
      <c r="CB81" s="226"/>
      <c r="CC81" s="226"/>
      <c r="CD81" s="226"/>
      <c r="CE81" s="226"/>
      <c r="CF81" s="226"/>
      <c r="CG81" s="226"/>
      <c r="CH81" s="226"/>
      <c r="CI81" s="226"/>
      <c r="CJ81" s="226"/>
      <c r="CK81" s="226"/>
      <c r="CL81" s="227"/>
      <c r="CM81" s="227"/>
      <c r="CN81" s="227"/>
      <c r="CO81" s="227"/>
      <c r="CP81" s="227"/>
      <c r="CQ81" s="227"/>
      <c r="CR81" s="227"/>
      <c r="CS81" s="227"/>
      <c r="CT81" s="227"/>
      <c r="CU81" s="227"/>
      <c r="CV81" s="227"/>
      <c r="CW81" s="227"/>
      <c r="CX81" s="220"/>
      <c r="CY81" s="220"/>
      <c r="CZ81" s="220"/>
      <c r="DA81" s="228"/>
      <c r="DB81" s="228"/>
      <c r="DC81" s="228"/>
      <c r="DD81" s="228"/>
      <c r="DE81" s="228"/>
      <c r="DF81" s="228"/>
      <c r="DG81" s="228"/>
      <c r="DH81" s="228"/>
      <c r="DI81" s="228"/>
      <c r="DJ81" s="228"/>
      <c r="DK81" s="830"/>
      <c r="DL81" s="830"/>
      <c r="DM81" s="830"/>
      <c r="DN81" s="830"/>
      <c r="DO81" s="830"/>
      <c r="DP81" s="830"/>
      <c r="DQ81" s="1274"/>
      <c r="DR81" s="1274"/>
      <c r="DS81" s="1337"/>
    </row>
    <row r="82" spans="1:123" s="1166" customFormat="1" ht="11.1" customHeight="1" x14ac:dyDescent="0.2">
      <c r="A82" s="886">
        <f t="array" ref="A82">IF((G82&gt;=1),MAX(IF(AA82:DS82=1,$AA$2:$DS$2)),"-")</f>
        <v>85</v>
      </c>
      <c r="B82" s="178" t="s">
        <v>157</v>
      </c>
      <c r="C82" s="945">
        <f t="shared" si="45"/>
        <v>47</v>
      </c>
      <c r="D82" s="944">
        <f t="shared" si="46"/>
        <v>0.48958333333333331</v>
      </c>
      <c r="E82" s="893">
        <f t="array" ref="E82">IF((C82&gt;=1),MIN(IF(AA82:DS82&gt;=1,$AA$3:$DS$3)),"-")</f>
        <v>39445</v>
      </c>
      <c r="F82" s="890">
        <f t="array" ref="F82">IF((C82&gt;=1),MAX(IF(AA82:DS82&gt;=1,$AA$3:$DS$3)),"-")</f>
        <v>42391</v>
      </c>
      <c r="G82" s="939">
        <f t="shared" si="47"/>
        <v>6</v>
      </c>
      <c r="H82" s="943">
        <f t="shared" si="48"/>
        <v>0.1276595744680851</v>
      </c>
      <c r="I82" s="859">
        <f t="array" ref="I82">IF((G82&gt;=1),MAX(IF(AA82:DS82=1,$AA$3:$DS$3)),"-")</f>
        <v>42104</v>
      </c>
      <c r="J82" s="868">
        <f t="shared" ca="1" si="49"/>
        <v>6</v>
      </c>
      <c r="K82" s="868">
        <f t="shared" ca="1" si="50"/>
        <v>11</v>
      </c>
      <c r="L82" s="942">
        <f t="shared" si="51"/>
        <v>4</v>
      </c>
      <c r="M82" s="941">
        <f t="shared" si="52"/>
        <v>8.5106382978723402E-2</v>
      </c>
      <c r="N82" s="280">
        <f t="shared" si="53"/>
        <v>6</v>
      </c>
      <c r="O82" s="940">
        <f t="shared" si="54"/>
        <v>0.1276595744680851</v>
      </c>
      <c r="P82" s="939">
        <f t="shared" si="55"/>
        <v>16</v>
      </c>
      <c r="Q82" s="938">
        <f t="shared" si="56"/>
        <v>0.34042553191489361</v>
      </c>
      <c r="R82" s="825">
        <f t="shared" si="57"/>
        <v>19</v>
      </c>
      <c r="S82" s="281">
        <f t="shared" si="58"/>
        <v>0.40425531914893614</v>
      </c>
      <c r="T82" s="826">
        <f t="shared" si="59"/>
        <v>32</v>
      </c>
      <c r="U82" s="282">
        <f t="shared" si="60"/>
        <v>0.68085106382978722</v>
      </c>
      <c r="V82" s="283">
        <f t="array" ref="V82">SUM(1*(AA$5:DS$5=AA82:DS82))-1</f>
        <v>1</v>
      </c>
      <c r="W82" s="284">
        <f t="shared" si="61"/>
        <v>2.1276595744680851E-2</v>
      </c>
      <c r="X82" s="873">
        <f t="shared" si="62"/>
        <v>5.3404255319148932</v>
      </c>
      <c r="Y82" s="873">
        <f t="shared" si="63"/>
        <v>12.48936170212766</v>
      </c>
      <c r="Z82" s="881">
        <f t="shared" si="64"/>
        <v>0.42759795570698461</v>
      </c>
      <c r="AA82" s="229"/>
      <c r="AB82" s="227"/>
      <c r="AC82" s="227"/>
      <c r="AD82" s="220"/>
      <c r="AE82" s="220"/>
      <c r="AF82" s="220"/>
      <c r="AG82" s="220">
        <v>7</v>
      </c>
      <c r="AH82" s="220">
        <v>6</v>
      </c>
      <c r="AI82" s="220"/>
      <c r="AJ82" s="220"/>
      <c r="AK82" s="220">
        <v>12</v>
      </c>
      <c r="AL82" s="222"/>
      <c r="AM82" s="222"/>
      <c r="AN82" s="222">
        <v>6</v>
      </c>
      <c r="AO82" s="222">
        <v>6</v>
      </c>
      <c r="AP82" s="222">
        <v>8</v>
      </c>
      <c r="AQ82" s="222">
        <v>5</v>
      </c>
      <c r="AR82" s="222">
        <v>3</v>
      </c>
      <c r="AS82" s="222">
        <v>1</v>
      </c>
      <c r="AT82" s="223"/>
      <c r="AU82" s="223"/>
      <c r="AV82" s="223"/>
      <c r="AW82" s="223">
        <v>4</v>
      </c>
      <c r="AX82" s="223"/>
      <c r="AY82" s="223">
        <v>12</v>
      </c>
      <c r="AZ82" s="223"/>
      <c r="BA82" s="223"/>
      <c r="BB82" s="223"/>
      <c r="BC82" s="223"/>
      <c r="BD82" s="224"/>
      <c r="BE82" s="224"/>
      <c r="BF82" s="224">
        <v>5</v>
      </c>
      <c r="BG82" s="224">
        <v>10</v>
      </c>
      <c r="BH82" s="224"/>
      <c r="BI82" s="224">
        <v>4</v>
      </c>
      <c r="BJ82" s="224">
        <v>2</v>
      </c>
      <c r="BK82" s="224">
        <v>1</v>
      </c>
      <c r="BL82" s="224">
        <v>2</v>
      </c>
      <c r="BM82" s="224">
        <v>1</v>
      </c>
      <c r="BN82" s="224">
        <v>4</v>
      </c>
      <c r="BO82" s="225">
        <v>4</v>
      </c>
      <c r="BP82" s="225"/>
      <c r="BQ82" s="225">
        <v>3</v>
      </c>
      <c r="BR82" s="225">
        <v>7</v>
      </c>
      <c r="BS82" s="225">
        <v>12</v>
      </c>
      <c r="BT82" s="225">
        <v>3</v>
      </c>
      <c r="BU82" s="225"/>
      <c r="BV82" s="225"/>
      <c r="BW82" s="225">
        <v>3</v>
      </c>
      <c r="BX82" s="225"/>
      <c r="BY82" s="226">
        <v>8</v>
      </c>
      <c r="BZ82" s="226"/>
      <c r="CA82" s="226">
        <v>4</v>
      </c>
      <c r="CB82" s="226"/>
      <c r="CC82" s="226">
        <v>1</v>
      </c>
      <c r="CD82" s="226"/>
      <c r="CE82" s="226">
        <v>3</v>
      </c>
      <c r="CF82" s="226"/>
      <c r="CG82" s="226">
        <v>1</v>
      </c>
      <c r="CH82" s="226"/>
      <c r="CI82" s="226">
        <v>10</v>
      </c>
      <c r="CJ82" s="226"/>
      <c r="CK82" s="226">
        <v>6</v>
      </c>
      <c r="CL82" s="227"/>
      <c r="CM82" s="227">
        <v>6</v>
      </c>
      <c r="CN82" s="227">
        <v>10</v>
      </c>
      <c r="CO82" s="227"/>
      <c r="CP82" s="227">
        <v>3</v>
      </c>
      <c r="CQ82" s="227"/>
      <c r="CR82" s="227"/>
      <c r="CS82" s="227"/>
      <c r="CT82" s="227">
        <v>2</v>
      </c>
      <c r="CU82" s="227"/>
      <c r="CV82" s="227"/>
      <c r="CW82" s="227">
        <v>8</v>
      </c>
      <c r="CX82" s="220"/>
      <c r="CY82" s="220">
        <v>2</v>
      </c>
      <c r="CZ82" s="220"/>
      <c r="DA82" s="228"/>
      <c r="DB82" s="228">
        <v>4</v>
      </c>
      <c r="DC82" s="228"/>
      <c r="DD82" s="228"/>
      <c r="DE82" s="228"/>
      <c r="DF82" s="228">
        <v>5</v>
      </c>
      <c r="DG82" s="228">
        <v>1</v>
      </c>
      <c r="DH82" s="228">
        <v>9</v>
      </c>
      <c r="DI82" s="228">
        <v>7</v>
      </c>
      <c r="DJ82" s="228"/>
      <c r="DK82" s="830"/>
      <c r="DL82" s="830">
        <v>9</v>
      </c>
      <c r="DM82" s="830"/>
      <c r="DN82" s="830"/>
      <c r="DO82" s="830">
        <v>7</v>
      </c>
      <c r="DP82" s="830"/>
      <c r="DQ82" s="1274">
        <v>6</v>
      </c>
      <c r="DR82" s="1274">
        <v>8</v>
      </c>
      <c r="DS82" s="1337"/>
    </row>
    <row r="83" spans="1:123" s="1166" customFormat="1" ht="11.1" customHeight="1" x14ac:dyDescent="0.2">
      <c r="A83" s="886">
        <f t="array" ref="A83">IF((G83&gt;=1),MAX(IF(AA83:DS83=1,$AA$2:$DS$2)),"-")</f>
        <v>95</v>
      </c>
      <c r="B83" s="181" t="s">
        <v>217</v>
      </c>
      <c r="C83" s="945">
        <f t="shared" si="45"/>
        <v>76</v>
      </c>
      <c r="D83" s="944">
        <f t="shared" si="46"/>
        <v>0.79166666666666663</v>
      </c>
      <c r="E83" s="893">
        <f t="array" ref="E83">IF((C83&gt;=1),MIN(IF(AA83:DS83&gt;=1,$AA$3:$DS$3)),"-")</f>
        <v>39389</v>
      </c>
      <c r="F83" s="890">
        <f t="array" ref="F83">IF((C83&gt;=1),MAX(IF(AA83:DS83&gt;=1,$AA$3:$DS$3)),"-")</f>
        <v>42391</v>
      </c>
      <c r="G83" s="939">
        <f t="shared" si="47"/>
        <v>10</v>
      </c>
      <c r="H83" s="943">
        <f t="shared" si="48"/>
        <v>0.13157894736842105</v>
      </c>
      <c r="I83" s="859">
        <f t="array" ref="I83">IF((G83&gt;=1),MAX(IF(AA83:DS83=1,$AA$3:$DS$3)),"-")</f>
        <v>42367</v>
      </c>
      <c r="J83" s="868">
        <f t="shared" ca="1" si="49"/>
        <v>1</v>
      </c>
      <c r="K83" s="868">
        <f t="shared" ca="1" si="50"/>
        <v>1</v>
      </c>
      <c r="L83" s="942">
        <f t="shared" si="51"/>
        <v>9</v>
      </c>
      <c r="M83" s="941">
        <f t="shared" si="52"/>
        <v>0.11842105263157894</v>
      </c>
      <c r="N83" s="280">
        <f t="shared" si="53"/>
        <v>5</v>
      </c>
      <c r="O83" s="940">
        <f t="shared" si="54"/>
        <v>6.5789473684210523E-2</v>
      </c>
      <c r="P83" s="939">
        <f t="shared" si="55"/>
        <v>24</v>
      </c>
      <c r="Q83" s="938">
        <f t="shared" si="56"/>
        <v>0.31578947368421051</v>
      </c>
      <c r="R83" s="825">
        <f t="shared" si="57"/>
        <v>25</v>
      </c>
      <c r="S83" s="281">
        <f t="shared" si="58"/>
        <v>0.32894736842105265</v>
      </c>
      <c r="T83" s="826">
        <f t="shared" si="59"/>
        <v>40</v>
      </c>
      <c r="U83" s="282">
        <f t="shared" si="60"/>
        <v>0.52631578947368418</v>
      </c>
      <c r="V83" s="283">
        <f t="array" ref="V83">SUM(1*(AA$5:DS$5=AA83:DS83))-1</f>
        <v>4</v>
      </c>
      <c r="W83" s="284">
        <f t="shared" si="61"/>
        <v>5.2631578947368418E-2</v>
      </c>
      <c r="X83" s="873">
        <f t="shared" si="62"/>
        <v>6.3157894736842106</v>
      </c>
      <c r="Y83" s="873">
        <f t="shared" si="63"/>
        <v>12.289473684210526</v>
      </c>
      <c r="Z83" s="881">
        <f t="shared" si="64"/>
        <v>0.51391862955032119</v>
      </c>
      <c r="AA83" s="218"/>
      <c r="AB83" s="219"/>
      <c r="AC83" s="219"/>
      <c r="AD83" s="220"/>
      <c r="AE83" s="220">
        <v>1</v>
      </c>
      <c r="AF83" s="220"/>
      <c r="AG83" s="220">
        <v>2</v>
      </c>
      <c r="AH83" s="220">
        <v>3</v>
      </c>
      <c r="AI83" s="220">
        <v>11</v>
      </c>
      <c r="AJ83" s="220">
        <v>6</v>
      </c>
      <c r="AK83" s="220">
        <v>9</v>
      </c>
      <c r="AL83" s="222">
        <v>13</v>
      </c>
      <c r="AM83" s="222">
        <v>8</v>
      </c>
      <c r="AN83" s="222">
        <v>2</v>
      </c>
      <c r="AO83" s="222">
        <v>7</v>
      </c>
      <c r="AP83" s="222">
        <v>5</v>
      </c>
      <c r="AQ83" s="222">
        <v>4</v>
      </c>
      <c r="AR83" s="222">
        <v>9</v>
      </c>
      <c r="AS83" s="222">
        <v>5</v>
      </c>
      <c r="AT83" s="223">
        <v>9</v>
      </c>
      <c r="AU83" s="223">
        <v>3</v>
      </c>
      <c r="AV83" s="223">
        <v>6</v>
      </c>
      <c r="AW83" s="223">
        <v>2</v>
      </c>
      <c r="AX83" s="223">
        <v>6</v>
      </c>
      <c r="AY83" s="223">
        <v>6</v>
      </c>
      <c r="AZ83" s="223">
        <v>4</v>
      </c>
      <c r="BA83" s="223"/>
      <c r="BB83" s="223">
        <v>1</v>
      </c>
      <c r="BC83" s="223">
        <v>5</v>
      </c>
      <c r="BD83" s="224">
        <v>5</v>
      </c>
      <c r="BE83" s="224">
        <v>4</v>
      </c>
      <c r="BF83" s="224">
        <v>2</v>
      </c>
      <c r="BG83" s="224">
        <v>12</v>
      </c>
      <c r="BH83" s="224">
        <v>1</v>
      </c>
      <c r="BI83" s="224">
        <v>2</v>
      </c>
      <c r="BJ83" s="224">
        <v>1</v>
      </c>
      <c r="BK83" s="224">
        <v>9</v>
      </c>
      <c r="BL83" s="224"/>
      <c r="BM83" s="224">
        <v>3</v>
      </c>
      <c r="BN83" s="224">
        <v>2</v>
      </c>
      <c r="BO83" s="225"/>
      <c r="BP83" s="225">
        <v>2</v>
      </c>
      <c r="BQ83" s="225">
        <v>5</v>
      </c>
      <c r="BR83" s="225">
        <v>4</v>
      </c>
      <c r="BS83" s="225">
        <v>10</v>
      </c>
      <c r="BT83" s="225">
        <v>5</v>
      </c>
      <c r="BU83" s="225">
        <v>5</v>
      </c>
      <c r="BV83" s="225">
        <v>7</v>
      </c>
      <c r="BW83" s="225"/>
      <c r="BX83" s="225">
        <v>10</v>
      </c>
      <c r="BY83" s="226"/>
      <c r="BZ83" s="226">
        <v>6</v>
      </c>
      <c r="CA83" s="226">
        <v>12</v>
      </c>
      <c r="CB83" s="226"/>
      <c r="CC83" s="226">
        <v>12</v>
      </c>
      <c r="CD83" s="226">
        <v>7</v>
      </c>
      <c r="CE83" s="226">
        <v>7</v>
      </c>
      <c r="CF83" s="226">
        <v>1</v>
      </c>
      <c r="CG83" s="226">
        <v>10</v>
      </c>
      <c r="CH83" s="226">
        <v>3</v>
      </c>
      <c r="CI83" s="226"/>
      <c r="CJ83" s="226">
        <v>9</v>
      </c>
      <c r="CK83" s="226">
        <v>1</v>
      </c>
      <c r="CL83" s="227">
        <v>3</v>
      </c>
      <c r="CM83" s="227">
        <v>16</v>
      </c>
      <c r="CN83" s="227"/>
      <c r="CO83" s="227"/>
      <c r="CP83" s="227">
        <v>10</v>
      </c>
      <c r="CQ83" s="227"/>
      <c r="CR83" s="227">
        <v>14</v>
      </c>
      <c r="CS83" s="227">
        <v>10</v>
      </c>
      <c r="CT83" s="227">
        <v>11</v>
      </c>
      <c r="CU83" s="227">
        <v>17</v>
      </c>
      <c r="CV83" s="227">
        <v>4</v>
      </c>
      <c r="CW83" s="227">
        <v>7</v>
      </c>
      <c r="CX83" s="220"/>
      <c r="CY83" s="220">
        <v>10</v>
      </c>
      <c r="CZ83" s="220">
        <v>1</v>
      </c>
      <c r="DA83" s="228">
        <v>14</v>
      </c>
      <c r="DB83" s="228">
        <v>1</v>
      </c>
      <c r="DC83" s="228">
        <v>4</v>
      </c>
      <c r="DD83" s="228">
        <v>15</v>
      </c>
      <c r="DE83" s="228">
        <v>8</v>
      </c>
      <c r="DF83" s="228">
        <v>1</v>
      </c>
      <c r="DG83" s="228">
        <v>2</v>
      </c>
      <c r="DH83" s="228">
        <v>2</v>
      </c>
      <c r="DI83" s="228">
        <v>11</v>
      </c>
      <c r="DJ83" s="228">
        <v>9</v>
      </c>
      <c r="DK83" s="830"/>
      <c r="DL83" s="830"/>
      <c r="DM83" s="830">
        <v>8</v>
      </c>
      <c r="DN83" s="830"/>
      <c r="DO83" s="830">
        <v>6</v>
      </c>
      <c r="DP83" s="830"/>
      <c r="DQ83" s="1274">
        <v>1</v>
      </c>
      <c r="DR83" s="1274">
        <v>11</v>
      </c>
      <c r="DS83" s="1337"/>
    </row>
    <row r="84" spans="1:123" s="1269" customFormat="1" ht="11.1" customHeight="1" x14ac:dyDescent="0.2">
      <c r="A84" s="886" t="str">
        <f t="array" ref="A84">IF((G84&gt;=1),MAX(IF(AA84:DS84=1,$AA$2:$DS$2)),"-")</f>
        <v>-</v>
      </c>
      <c r="B84" s="177" t="s">
        <v>45</v>
      </c>
      <c r="C84" s="945">
        <f t="shared" si="45"/>
        <v>1</v>
      </c>
      <c r="D84" s="944">
        <f t="shared" si="46"/>
        <v>1.0416666666666666E-2</v>
      </c>
      <c r="E84" s="893">
        <f t="array" ref="E84">IF((C84&gt;=1),MIN(IF(AA84:DS84&gt;=1,$AA$3:$DS$3)),"-")</f>
        <v>39745</v>
      </c>
      <c r="F84" s="890">
        <f t="array" ref="F84">IF((C84&gt;=1),MAX(IF(AA84:DS84&gt;=1,$AA$3:$DS$3)),"-")</f>
        <v>39745</v>
      </c>
      <c r="G84" s="939">
        <f t="shared" si="47"/>
        <v>0</v>
      </c>
      <c r="H84" s="943">
        <f t="shared" si="48"/>
        <v>0</v>
      </c>
      <c r="I84" s="859" t="str">
        <f t="array" ref="I84">IF((G84&gt;=1),MAX(IF(AA84:DS84=1,$AA$3:$DS$3)),"-")</f>
        <v>-</v>
      </c>
      <c r="J84" s="868" t="str">
        <f t="shared" ca="1" si="49"/>
        <v>-</v>
      </c>
      <c r="K84" s="868" t="str">
        <f t="shared" ca="1" si="50"/>
        <v>-</v>
      </c>
      <c r="L84" s="942">
        <f t="shared" si="51"/>
        <v>0</v>
      </c>
      <c r="M84" s="941">
        <f t="shared" si="52"/>
        <v>0</v>
      </c>
      <c r="N84" s="280">
        <f t="shared" si="53"/>
        <v>0</v>
      </c>
      <c r="O84" s="940">
        <f t="shared" si="54"/>
        <v>0</v>
      </c>
      <c r="P84" s="939">
        <f t="shared" si="55"/>
        <v>0</v>
      </c>
      <c r="Q84" s="938">
        <f t="shared" si="56"/>
        <v>0</v>
      </c>
      <c r="R84" s="825">
        <f t="shared" si="57"/>
        <v>0</v>
      </c>
      <c r="S84" s="281">
        <f t="shared" si="58"/>
        <v>0</v>
      </c>
      <c r="T84" s="826">
        <f t="shared" si="59"/>
        <v>0</v>
      </c>
      <c r="U84" s="282">
        <f t="shared" si="60"/>
        <v>0</v>
      </c>
      <c r="V84" s="283">
        <f t="array" ref="V84">SUM(1*(AA$5:DS$5=AA84:DS84))-1</f>
        <v>1</v>
      </c>
      <c r="W84" s="284">
        <f t="shared" si="61"/>
        <v>1</v>
      </c>
      <c r="X84" s="873">
        <f t="shared" si="62"/>
        <v>9</v>
      </c>
      <c r="Y84" s="873">
        <f t="shared" si="63"/>
        <v>9</v>
      </c>
      <c r="Z84" s="881">
        <f t="shared" si="64"/>
        <v>1</v>
      </c>
      <c r="AA84" s="218"/>
      <c r="AB84" s="219"/>
      <c r="AC84" s="219"/>
      <c r="AD84" s="230"/>
      <c r="AE84" s="230"/>
      <c r="AF84" s="230"/>
      <c r="AG84" s="230"/>
      <c r="AH84" s="230"/>
      <c r="AI84" s="230"/>
      <c r="AJ84" s="230"/>
      <c r="AK84" s="230"/>
      <c r="AL84" s="222"/>
      <c r="AM84" s="222">
        <v>9</v>
      </c>
      <c r="AN84" s="222"/>
      <c r="AO84" s="222"/>
      <c r="AP84" s="222"/>
      <c r="AQ84" s="222"/>
      <c r="AR84" s="222"/>
      <c r="AS84" s="222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5"/>
      <c r="BP84" s="225"/>
      <c r="BQ84" s="225"/>
      <c r="BR84" s="225"/>
      <c r="BS84" s="225"/>
      <c r="BT84" s="225"/>
      <c r="BU84" s="225"/>
      <c r="BV84" s="225"/>
      <c r="BW84" s="225"/>
      <c r="BX84" s="225"/>
      <c r="BY84" s="226"/>
      <c r="BZ84" s="226"/>
      <c r="CA84" s="226"/>
      <c r="CB84" s="226"/>
      <c r="CC84" s="226"/>
      <c r="CD84" s="226"/>
      <c r="CE84" s="226"/>
      <c r="CF84" s="226"/>
      <c r="CG84" s="226"/>
      <c r="CH84" s="226"/>
      <c r="CI84" s="226"/>
      <c r="CJ84" s="226"/>
      <c r="CK84" s="226"/>
      <c r="CL84" s="227"/>
      <c r="CM84" s="227"/>
      <c r="CN84" s="227"/>
      <c r="CO84" s="227"/>
      <c r="CP84" s="227"/>
      <c r="CQ84" s="227"/>
      <c r="CR84" s="227"/>
      <c r="CS84" s="227"/>
      <c r="CT84" s="227"/>
      <c r="CU84" s="227"/>
      <c r="CV84" s="227"/>
      <c r="CW84" s="227"/>
      <c r="CX84" s="220"/>
      <c r="CY84" s="220"/>
      <c r="CZ84" s="220"/>
      <c r="DA84" s="228"/>
      <c r="DB84" s="228"/>
      <c r="DC84" s="228"/>
      <c r="DD84" s="228"/>
      <c r="DE84" s="228"/>
      <c r="DF84" s="228"/>
      <c r="DG84" s="228"/>
      <c r="DH84" s="228"/>
      <c r="DI84" s="228"/>
      <c r="DJ84" s="228"/>
      <c r="DK84" s="830"/>
      <c r="DL84" s="830"/>
      <c r="DM84" s="830"/>
      <c r="DN84" s="830"/>
      <c r="DO84" s="830"/>
      <c r="DP84" s="830"/>
      <c r="DQ84" s="1274"/>
      <c r="DR84" s="1274"/>
      <c r="DS84" s="1337"/>
    </row>
    <row r="85" spans="1:123" s="1166" customFormat="1" ht="11.1" customHeight="1" x14ac:dyDescent="0.2">
      <c r="A85" s="886">
        <f t="array" ref="A85">IF((G85&gt;=1),MAX(IF(AA85:DS85=1,$AA$2:$DS$2)),"-")</f>
        <v>66</v>
      </c>
      <c r="B85" s="179" t="s">
        <v>155</v>
      </c>
      <c r="C85" s="945">
        <f t="shared" si="45"/>
        <v>28</v>
      </c>
      <c r="D85" s="944">
        <f t="shared" si="46"/>
        <v>0.29166666666666669</v>
      </c>
      <c r="E85" s="893">
        <f t="array" ref="E85">IF((C85&gt;=1),MIN(IF(AA85:DS85&gt;=1,$AA$3:$DS$3)),"-")</f>
        <v>39308</v>
      </c>
      <c r="F85" s="890">
        <f t="array" ref="F85">IF((C85&gt;=1),MAX(IF(AA85:DS85&gt;=1,$AA$3:$DS$3)),"-")</f>
        <v>42104</v>
      </c>
      <c r="G85" s="939">
        <f t="shared" si="47"/>
        <v>4</v>
      </c>
      <c r="H85" s="943">
        <f t="shared" si="48"/>
        <v>0.14285714285714285</v>
      </c>
      <c r="I85" s="859">
        <f t="array" ref="I85">IF((G85&gt;=1),MAX(IF(AA85:DS85=1,$AA$3:$DS$3)),"-")</f>
        <v>41558</v>
      </c>
      <c r="J85" s="868">
        <f t="shared" ca="1" si="49"/>
        <v>3</v>
      </c>
      <c r="K85" s="868">
        <f t="shared" ca="1" si="50"/>
        <v>30</v>
      </c>
      <c r="L85" s="942">
        <f t="shared" si="51"/>
        <v>1</v>
      </c>
      <c r="M85" s="941">
        <f t="shared" si="52"/>
        <v>3.5714285714285712E-2</v>
      </c>
      <c r="N85" s="280">
        <f t="shared" si="53"/>
        <v>4</v>
      </c>
      <c r="O85" s="940">
        <f t="shared" si="54"/>
        <v>0.14285714285714285</v>
      </c>
      <c r="P85" s="939">
        <f t="shared" si="55"/>
        <v>9</v>
      </c>
      <c r="Q85" s="938">
        <f t="shared" si="56"/>
        <v>0.32142857142857145</v>
      </c>
      <c r="R85" s="825">
        <f t="shared" si="57"/>
        <v>11</v>
      </c>
      <c r="S85" s="281">
        <f t="shared" si="58"/>
        <v>0.39285714285714285</v>
      </c>
      <c r="T85" s="826">
        <f t="shared" si="59"/>
        <v>14</v>
      </c>
      <c r="U85" s="282">
        <f t="shared" si="60"/>
        <v>0.5</v>
      </c>
      <c r="V85" s="283">
        <f t="array" ref="V85">SUM(1*(AA$5:DS$5=AA85:DS85))-1</f>
        <v>2</v>
      </c>
      <c r="W85" s="284">
        <f t="shared" si="61"/>
        <v>7.1428571428571425E-2</v>
      </c>
      <c r="X85" s="873">
        <f t="shared" si="62"/>
        <v>6.1428571428571432</v>
      </c>
      <c r="Y85" s="873">
        <f t="shared" si="63"/>
        <v>12.464285714285714</v>
      </c>
      <c r="Z85" s="881">
        <f t="shared" si="64"/>
        <v>0.49283667621776511</v>
      </c>
      <c r="AA85" s="229"/>
      <c r="AB85" s="227"/>
      <c r="AC85" s="227">
        <v>4</v>
      </c>
      <c r="AD85" s="220"/>
      <c r="AE85" s="220"/>
      <c r="AF85" s="220">
        <v>1</v>
      </c>
      <c r="AG85" s="220"/>
      <c r="AH85" s="220">
        <v>12</v>
      </c>
      <c r="AI85" s="220">
        <v>9</v>
      </c>
      <c r="AJ85" s="220">
        <v>10</v>
      </c>
      <c r="AK85" s="220">
        <v>10</v>
      </c>
      <c r="AL85" s="222">
        <v>3</v>
      </c>
      <c r="AM85" s="222">
        <v>3</v>
      </c>
      <c r="AN85" s="222"/>
      <c r="AO85" s="222">
        <v>10</v>
      </c>
      <c r="AP85" s="222"/>
      <c r="AQ85" s="222">
        <v>11</v>
      </c>
      <c r="AR85" s="222"/>
      <c r="AS85" s="222">
        <v>12</v>
      </c>
      <c r="AT85" s="223"/>
      <c r="AU85" s="223"/>
      <c r="AV85" s="223"/>
      <c r="AW85" s="223"/>
      <c r="AX85" s="223">
        <v>7</v>
      </c>
      <c r="AY85" s="223">
        <v>9</v>
      </c>
      <c r="AZ85" s="223"/>
      <c r="BA85" s="223">
        <v>2</v>
      </c>
      <c r="BB85" s="223"/>
      <c r="BC85" s="223"/>
      <c r="BD85" s="224"/>
      <c r="BE85" s="224">
        <v>1</v>
      </c>
      <c r="BF85" s="224">
        <v>3</v>
      </c>
      <c r="BG85" s="224"/>
      <c r="BH85" s="224"/>
      <c r="BI85" s="224"/>
      <c r="BJ85" s="224">
        <v>8</v>
      </c>
      <c r="BK85" s="224"/>
      <c r="BL85" s="224"/>
      <c r="BM85" s="224">
        <v>7</v>
      </c>
      <c r="BN85" s="224">
        <v>8</v>
      </c>
      <c r="BO85" s="225">
        <v>6</v>
      </c>
      <c r="BP85" s="225"/>
      <c r="BQ85" s="225"/>
      <c r="BR85" s="225"/>
      <c r="BS85" s="225"/>
      <c r="BT85" s="225"/>
      <c r="BU85" s="225"/>
      <c r="BV85" s="225"/>
      <c r="BW85" s="225"/>
      <c r="BX85" s="225"/>
      <c r="BY85" s="226"/>
      <c r="BZ85" s="226"/>
      <c r="CA85" s="226"/>
      <c r="CB85" s="226"/>
      <c r="CC85" s="226">
        <v>6</v>
      </c>
      <c r="CD85" s="226"/>
      <c r="CE85" s="226"/>
      <c r="CF85" s="226">
        <v>7</v>
      </c>
      <c r="CG85" s="226"/>
      <c r="CH85" s="226"/>
      <c r="CI85" s="226">
        <v>1</v>
      </c>
      <c r="CJ85" s="226">
        <v>8</v>
      </c>
      <c r="CK85" s="226"/>
      <c r="CL85" s="227"/>
      <c r="CM85" s="227"/>
      <c r="CN85" s="227">
        <v>1</v>
      </c>
      <c r="CO85" s="227"/>
      <c r="CP85" s="227">
        <v>4</v>
      </c>
      <c r="CQ85" s="227"/>
      <c r="CR85" s="227"/>
      <c r="CS85" s="227"/>
      <c r="CT85" s="227"/>
      <c r="CU85" s="227"/>
      <c r="CV85" s="227"/>
      <c r="CW85" s="227"/>
      <c r="CX85" s="220"/>
      <c r="CY85" s="220"/>
      <c r="CZ85" s="220"/>
      <c r="DA85" s="228"/>
      <c r="DB85" s="228"/>
      <c r="DC85" s="228"/>
      <c r="DD85" s="228">
        <v>3</v>
      </c>
      <c r="DE85" s="228"/>
      <c r="DF85" s="228"/>
      <c r="DG85" s="228">
        <v>6</v>
      </c>
      <c r="DH85" s="228"/>
      <c r="DI85" s="228"/>
      <c r="DJ85" s="228"/>
      <c r="DK85" s="830"/>
      <c r="DL85" s="830"/>
      <c r="DM85" s="830"/>
      <c r="DN85" s="830"/>
      <c r="DO85" s="830"/>
      <c r="DP85" s="830"/>
      <c r="DQ85" s="1274"/>
      <c r="DR85" s="1274"/>
      <c r="DS85" s="1337"/>
    </row>
    <row r="86" spans="1:123" s="1166" customFormat="1" ht="11.1" customHeight="1" x14ac:dyDescent="0.2">
      <c r="A86" s="886">
        <f t="array" ref="A86">IF((G86&gt;=1),MAX(IF(AA86:DS86=1,$AA$2:$DS$2)),"-")</f>
        <v>4</v>
      </c>
      <c r="B86" s="178" t="s">
        <v>220</v>
      </c>
      <c r="C86" s="945">
        <f t="shared" si="45"/>
        <v>8</v>
      </c>
      <c r="D86" s="944">
        <f t="shared" si="46"/>
        <v>8.3333333333333329E-2</v>
      </c>
      <c r="E86" s="893">
        <f t="array" ref="E86">IF((C86&gt;=1),MIN(IF(AA86:DS86&gt;=1,$AA$3:$DS$3)),"-")</f>
        <v>39263</v>
      </c>
      <c r="F86" s="890">
        <f t="array" ref="F86">IF((C86&gt;=1),MAX(IF(AA86:DS86&gt;=1,$AA$3:$DS$3)),"-")</f>
        <v>40082</v>
      </c>
      <c r="G86" s="939">
        <f t="shared" si="47"/>
        <v>1</v>
      </c>
      <c r="H86" s="943">
        <f t="shared" si="48"/>
        <v>0.125</v>
      </c>
      <c r="I86" s="859">
        <f t="array" ref="I86">IF((G86&gt;=1),MAX(IF(AA86:DS86=1,$AA$3:$DS$3)),"-")</f>
        <v>39354</v>
      </c>
      <c r="J86" s="868">
        <f t="shared" ca="1" si="49"/>
        <v>6</v>
      </c>
      <c r="K86" s="868">
        <f t="shared" ca="1" si="50"/>
        <v>92</v>
      </c>
      <c r="L86" s="942">
        <f t="shared" si="51"/>
        <v>0</v>
      </c>
      <c r="M86" s="941">
        <f t="shared" si="52"/>
        <v>0</v>
      </c>
      <c r="N86" s="280">
        <f t="shared" si="53"/>
        <v>0</v>
      </c>
      <c r="O86" s="940">
        <f t="shared" si="54"/>
        <v>0</v>
      </c>
      <c r="P86" s="939">
        <f t="shared" si="55"/>
        <v>1</v>
      </c>
      <c r="Q86" s="938">
        <f t="shared" si="56"/>
        <v>0.125</v>
      </c>
      <c r="R86" s="825">
        <f t="shared" si="57"/>
        <v>3</v>
      </c>
      <c r="S86" s="281">
        <f t="shared" si="58"/>
        <v>0.375</v>
      </c>
      <c r="T86" s="826">
        <f t="shared" si="59"/>
        <v>3</v>
      </c>
      <c r="U86" s="282">
        <f t="shared" si="60"/>
        <v>0.375</v>
      </c>
      <c r="V86" s="283">
        <f t="array" ref="V86">SUM(1*(AA$5:DS$5=AA86:DS86))-1</f>
        <v>0</v>
      </c>
      <c r="W86" s="284">
        <f t="shared" si="61"/>
        <v>0</v>
      </c>
      <c r="X86" s="873">
        <f t="shared" si="62"/>
        <v>6.375</v>
      </c>
      <c r="Y86" s="873">
        <f t="shared" si="63"/>
        <v>12.375</v>
      </c>
      <c r="Z86" s="881">
        <f t="shared" si="64"/>
        <v>0.51515151515151514</v>
      </c>
      <c r="AA86" s="229"/>
      <c r="AB86" s="227">
        <v>10</v>
      </c>
      <c r="AC86" s="227"/>
      <c r="AD86" s="220">
        <v>1</v>
      </c>
      <c r="AE86" s="220"/>
      <c r="AF86" s="220">
        <v>4</v>
      </c>
      <c r="AG86" s="220">
        <v>8</v>
      </c>
      <c r="AH86" s="220"/>
      <c r="AI86" s="220"/>
      <c r="AJ86" s="220">
        <v>4</v>
      </c>
      <c r="AK86" s="220"/>
      <c r="AL86" s="222"/>
      <c r="AM86" s="222"/>
      <c r="AN86" s="222">
        <v>5</v>
      </c>
      <c r="AO86" s="222"/>
      <c r="AP86" s="222"/>
      <c r="AQ86" s="222"/>
      <c r="AR86" s="222">
        <v>11</v>
      </c>
      <c r="AS86" s="222"/>
      <c r="AT86" s="223"/>
      <c r="AU86" s="223">
        <v>8</v>
      </c>
      <c r="AV86" s="223"/>
      <c r="AW86" s="223"/>
      <c r="AX86" s="223"/>
      <c r="AY86" s="223"/>
      <c r="AZ86" s="223"/>
      <c r="BA86" s="223"/>
      <c r="BB86" s="223"/>
      <c r="BC86" s="223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5"/>
      <c r="BP86" s="225"/>
      <c r="BQ86" s="225"/>
      <c r="BR86" s="225"/>
      <c r="BS86" s="225"/>
      <c r="BT86" s="225"/>
      <c r="BU86" s="225"/>
      <c r="BV86" s="225"/>
      <c r="BW86" s="225"/>
      <c r="BX86" s="225"/>
      <c r="BY86" s="226"/>
      <c r="BZ86" s="226"/>
      <c r="CA86" s="226"/>
      <c r="CB86" s="226"/>
      <c r="CC86" s="226"/>
      <c r="CD86" s="226"/>
      <c r="CE86" s="226"/>
      <c r="CF86" s="226"/>
      <c r="CG86" s="226"/>
      <c r="CH86" s="226"/>
      <c r="CI86" s="226"/>
      <c r="CJ86" s="226"/>
      <c r="CK86" s="226"/>
      <c r="CL86" s="227"/>
      <c r="CM86" s="227"/>
      <c r="CN86" s="227"/>
      <c r="CO86" s="227"/>
      <c r="CP86" s="227"/>
      <c r="CQ86" s="227"/>
      <c r="CR86" s="227"/>
      <c r="CS86" s="227"/>
      <c r="CT86" s="227"/>
      <c r="CU86" s="227"/>
      <c r="CV86" s="227"/>
      <c r="CW86" s="227"/>
      <c r="CX86" s="220"/>
      <c r="CY86" s="220"/>
      <c r="CZ86" s="220"/>
      <c r="DA86" s="228"/>
      <c r="DB86" s="228"/>
      <c r="DC86" s="228"/>
      <c r="DD86" s="228"/>
      <c r="DE86" s="228"/>
      <c r="DF86" s="228"/>
      <c r="DG86" s="228"/>
      <c r="DH86" s="228"/>
      <c r="DI86" s="228"/>
      <c r="DJ86" s="228"/>
      <c r="DK86" s="830"/>
      <c r="DL86" s="830"/>
      <c r="DM86" s="830"/>
      <c r="DN86" s="830"/>
      <c r="DO86" s="830"/>
      <c r="DP86" s="830"/>
      <c r="DQ86" s="1274"/>
      <c r="DR86" s="1274"/>
      <c r="DS86" s="1337"/>
    </row>
    <row r="87" spans="1:123" s="1166" customFormat="1" ht="11.1" customHeight="1" x14ac:dyDescent="0.2">
      <c r="A87" s="886" t="str">
        <f t="array" ref="A87">IF((G87&gt;=1),MAX(IF(AA87:DS87=1,$AA$2:$DS$2)),"-")</f>
        <v>-</v>
      </c>
      <c r="B87" s="177" t="s">
        <v>47</v>
      </c>
      <c r="C87" s="945">
        <f t="shared" si="45"/>
        <v>1</v>
      </c>
      <c r="D87" s="944">
        <f t="shared" si="46"/>
        <v>1.0416666666666666E-2</v>
      </c>
      <c r="E87" s="893">
        <f t="array" ref="E87">IF((C87&gt;=1),MIN(IF(AA87:DS87&gt;=1,$AA$3:$DS$3)),"-")</f>
        <v>39781</v>
      </c>
      <c r="F87" s="890">
        <f t="array" ref="F87">IF((C87&gt;=1),MAX(IF(AA87:DS87&gt;=1,$AA$3:$DS$3)),"-")</f>
        <v>39781</v>
      </c>
      <c r="G87" s="939">
        <f t="shared" si="47"/>
        <v>0</v>
      </c>
      <c r="H87" s="943">
        <f t="shared" si="48"/>
        <v>0</v>
      </c>
      <c r="I87" s="859" t="str">
        <f t="array" ref="I87">IF((G87&gt;=1),MAX(IF(AA87:DS87=1,$AA$3:$DS$3)),"-")</f>
        <v>-</v>
      </c>
      <c r="J87" s="868" t="str">
        <f t="shared" ca="1" si="49"/>
        <v>-</v>
      </c>
      <c r="K87" s="868" t="str">
        <f t="shared" ca="1" si="50"/>
        <v>-</v>
      </c>
      <c r="L87" s="942">
        <f t="shared" si="51"/>
        <v>0</v>
      </c>
      <c r="M87" s="941">
        <f t="shared" si="52"/>
        <v>0</v>
      </c>
      <c r="N87" s="280">
        <f t="shared" si="53"/>
        <v>0</v>
      </c>
      <c r="O87" s="940">
        <f t="shared" si="54"/>
        <v>0</v>
      </c>
      <c r="P87" s="939">
        <f t="shared" si="55"/>
        <v>0</v>
      </c>
      <c r="Q87" s="938">
        <f t="shared" si="56"/>
        <v>0</v>
      </c>
      <c r="R87" s="825">
        <f t="shared" si="57"/>
        <v>0</v>
      </c>
      <c r="S87" s="281">
        <f t="shared" si="58"/>
        <v>0</v>
      </c>
      <c r="T87" s="826">
        <f t="shared" si="59"/>
        <v>0</v>
      </c>
      <c r="U87" s="282">
        <f t="shared" si="60"/>
        <v>0</v>
      </c>
      <c r="V87" s="283">
        <f t="array" ref="V87">SUM(1*(AA$5:DS$5=AA87:DS87))-1</f>
        <v>1</v>
      </c>
      <c r="W87" s="284">
        <f t="shared" si="61"/>
        <v>1</v>
      </c>
      <c r="X87" s="873">
        <f t="shared" si="62"/>
        <v>9</v>
      </c>
      <c r="Y87" s="873">
        <f t="shared" si="63"/>
        <v>9</v>
      </c>
      <c r="Z87" s="881">
        <f t="shared" si="64"/>
        <v>1</v>
      </c>
      <c r="AA87" s="218"/>
      <c r="AB87" s="219"/>
      <c r="AC87" s="219"/>
      <c r="AD87" s="230"/>
      <c r="AE87" s="230"/>
      <c r="AF87" s="230"/>
      <c r="AG87" s="230"/>
      <c r="AH87" s="230"/>
      <c r="AI87" s="230"/>
      <c r="AJ87" s="230"/>
      <c r="AK87" s="230"/>
      <c r="AL87" s="222"/>
      <c r="AM87" s="222"/>
      <c r="AN87" s="222">
        <v>9</v>
      </c>
      <c r="AO87" s="222"/>
      <c r="AP87" s="222"/>
      <c r="AQ87" s="222"/>
      <c r="AR87" s="222"/>
      <c r="AS87" s="222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5"/>
      <c r="BP87" s="225"/>
      <c r="BQ87" s="225"/>
      <c r="BR87" s="225"/>
      <c r="BS87" s="225"/>
      <c r="BT87" s="225"/>
      <c r="BU87" s="225"/>
      <c r="BV87" s="225"/>
      <c r="BW87" s="225"/>
      <c r="BX87" s="225"/>
      <c r="BY87" s="226"/>
      <c r="BZ87" s="226"/>
      <c r="CA87" s="226"/>
      <c r="CB87" s="226"/>
      <c r="CC87" s="226"/>
      <c r="CD87" s="226"/>
      <c r="CE87" s="226"/>
      <c r="CF87" s="226"/>
      <c r="CG87" s="226"/>
      <c r="CH87" s="226"/>
      <c r="CI87" s="226"/>
      <c r="CJ87" s="226"/>
      <c r="CK87" s="226"/>
      <c r="CL87" s="227"/>
      <c r="CM87" s="227"/>
      <c r="CN87" s="227"/>
      <c r="CO87" s="227"/>
      <c r="CP87" s="227"/>
      <c r="CQ87" s="227"/>
      <c r="CR87" s="227"/>
      <c r="CS87" s="227"/>
      <c r="CT87" s="227"/>
      <c r="CU87" s="227"/>
      <c r="CV87" s="227"/>
      <c r="CW87" s="227"/>
      <c r="CX87" s="220"/>
      <c r="CY87" s="220"/>
      <c r="CZ87" s="220"/>
      <c r="DA87" s="228"/>
      <c r="DB87" s="228"/>
      <c r="DC87" s="228"/>
      <c r="DD87" s="228"/>
      <c r="DE87" s="228"/>
      <c r="DF87" s="228"/>
      <c r="DG87" s="228"/>
      <c r="DH87" s="228"/>
      <c r="DI87" s="228"/>
      <c r="DJ87" s="228"/>
      <c r="DK87" s="830"/>
      <c r="DL87" s="830"/>
      <c r="DM87" s="830"/>
      <c r="DN87" s="830"/>
      <c r="DO87" s="830"/>
      <c r="DP87" s="830"/>
      <c r="DQ87" s="1274"/>
      <c r="DR87" s="1274"/>
      <c r="DS87" s="1337"/>
    </row>
    <row r="88" spans="1:123" s="1269" customFormat="1" ht="11.1" customHeight="1" x14ac:dyDescent="0.2">
      <c r="A88" s="886" t="str">
        <f t="array" ref="A88">IF((G88&gt;=1),MAX(IF(AA88:DS88=1,$AA$2:$DS$2)),"-")</f>
        <v>-</v>
      </c>
      <c r="B88" s="177" t="s">
        <v>39</v>
      </c>
      <c r="C88" s="945">
        <f t="shared" si="45"/>
        <v>1</v>
      </c>
      <c r="D88" s="944">
        <f t="shared" si="46"/>
        <v>1.0416666666666666E-2</v>
      </c>
      <c r="E88" s="893">
        <f t="array" ref="E88">IF((C88&gt;=1),MIN(IF(AA88:DS88&gt;=1,$AA$3:$DS$3)),"-")</f>
        <v>39564</v>
      </c>
      <c r="F88" s="890">
        <f t="array" ref="F88">IF((C88&gt;=1),MAX(IF(AA88:DS88&gt;=1,$AA$3:$DS$3)),"-")</f>
        <v>39564</v>
      </c>
      <c r="G88" s="939">
        <f t="shared" si="47"/>
        <v>0</v>
      </c>
      <c r="H88" s="943">
        <f t="shared" si="48"/>
        <v>0</v>
      </c>
      <c r="I88" s="859" t="str">
        <f t="array" ref="I88">IF((G88&gt;=1),MAX(IF(AA88:DS88=1,$AA$3:$DS$3)),"-")</f>
        <v>-</v>
      </c>
      <c r="J88" s="868" t="str">
        <f t="shared" ca="1" si="49"/>
        <v>-</v>
      </c>
      <c r="K88" s="868" t="str">
        <f t="shared" ca="1" si="50"/>
        <v>-</v>
      </c>
      <c r="L88" s="942">
        <f t="shared" si="51"/>
        <v>1</v>
      </c>
      <c r="M88" s="941">
        <f t="shared" si="52"/>
        <v>1</v>
      </c>
      <c r="N88" s="280">
        <f t="shared" si="53"/>
        <v>0</v>
      </c>
      <c r="O88" s="940">
        <f t="shared" si="54"/>
        <v>0</v>
      </c>
      <c r="P88" s="939">
        <f t="shared" si="55"/>
        <v>1</v>
      </c>
      <c r="Q88" s="938">
        <f t="shared" si="56"/>
        <v>1</v>
      </c>
      <c r="R88" s="825">
        <f t="shared" si="57"/>
        <v>1</v>
      </c>
      <c r="S88" s="281">
        <f t="shared" si="58"/>
        <v>1</v>
      </c>
      <c r="T88" s="826">
        <f t="shared" si="59"/>
        <v>1</v>
      </c>
      <c r="U88" s="282">
        <f t="shared" si="60"/>
        <v>1</v>
      </c>
      <c r="V88" s="283">
        <f t="array" ref="V88">SUM(1*(AA$5:DS$5=AA88:DS88))-1</f>
        <v>0</v>
      </c>
      <c r="W88" s="284">
        <f t="shared" si="61"/>
        <v>0</v>
      </c>
      <c r="X88" s="873">
        <f t="shared" si="62"/>
        <v>2</v>
      </c>
      <c r="Y88" s="873">
        <f t="shared" si="63"/>
        <v>12</v>
      </c>
      <c r="Z88" s="881">
        <f t="shared" si="64"/>
        <v>0.16666666666666666</v>
      </c>
      <c r="AA88" s="218"/>
      <c r="AB88" s="219"/>
      <c r="AC88" s="219"/>
      <c r="AD88" s="220"/>
      <c r="AE88" s="220"/>
      <c r="AF88" s="220"/>
      <c r="AG88" s="220"/>
      <c r="AH88" s="220"/>
      <c r="AI88" s="220"/>
      <c r="AJ88" s="220">
        <v>2</v>
      </c>
      <c r="AK88" s="220"/>
      <c r="AL88" s="222"/>
      <c r="AM88" s="222"/>
      <c r="AN88" s="222"/>
      <c r="AO88" s="222"/>
      <c r="AP88" s="222"/>
      <c r="AQ88" s="222"/>
      <c r="AR88" s="222"/>
      <c r="AS88" s="222"/>
      <c r="AT88" s="223"/>
      <c r="AU88" s="223"/>
      <c r="AV88" s="223"/>
      <c r="AW88" s="223"/>
      <c r="AX88" s="223"/>
      <c r="AY88" s="223"/>
      <c r="AZ88" s="223"/>
      <c r="BA88" s="223"/>
      <c r="BB88" s="223"/>
      <c r="BC88" s="223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5"/>
      <c r="BP88" s="225"/>
      <c r="BQ88" s="225"/>
      <c r="BR88" s="225"/>
      <c r="BS88" s="225"/>
      <c r="BT88" s="225"/>
      <c r="BU88" s="225"/>
      <c r="BV88" s="225"/>
      <c r="BW88" s="225"/>
      <c r="BX88" s="225"/>
      <c r="BY88" s="226"/>
      <c r="BZ88" s="226"/>
      <c r="CA88" s="226"/>
      <c r="CB88" s="226"/>
      <c r="CC88" s="226"/>
      <c r="CD88" s="226"/>
      <c r="CE88" s="226"/>
      <c r="CF88" s="226"/>
      <c r="CG88" s="226"/>
      <c r="CH88" s="226"/>
      <c r="CI88" s="226"/>
      <c r="CJ88" s="226"/>
      <c r="CK88" s="226"/>
      <c r="CL88" s="227"/>
      <c r="CM88" s="227"/>
      <c r="CN88" s="227"/>
      <c r="CO88" s="227"/>
      <c r="CP88" s="227"/>
      <c r="CQ88" s="227"/>
      <c r="CR88" s="227"/>
      <c r="CS88" s="227"/>
      <c r="CT88" s="227"/>
      <c r="CU88" s="227"/>
      <c r="CV88" s="227"/>
      <c r="CW88" s="227"/>
      <c r="CX88" s="220"/>
      <c r="CY88" s="220"/>
      <c r="CZ88" s="220"/>
      <c r="DA88" s="228"/>
      <c r="DB88" s="228"/>
      <c r="DC88" s="228"/>
      <c r="DD88" s="228"/>
      <c r="DE88" s="228"/>
      <c r="DF88" s="228"/>
      <c r="DG88" s="228"/>
      <c r="DH88" s="228"/>
      <c r="DI88" s="228"/>
      <c r="DJ88" s="228"/>
      <c r="DK88" s="830"/>
      <c r="DL88" s="830"/>
      <c r="DM88" s="830"/>
      <c r="DN88" s="830"/>
      <c r="DO88" s="830"/>
      <c r="DP88" s="830"/>
      <c r="DQ88" s="1274"/>
      <c r="DR88" s="1274"/>
      <c r="DS88" s="1337"/>
    </row>
    <row r="89" spans="1:123" s="1166" customFormat="1" ht="11.1" customHeight="1" x14ac:dyDescent="0.2">
      <c r="A89" s="886">
        <f t="array" ref="A89">IF((G89&gt;=1),MAX(IF(AA89:DS89=1,$AA$2:$DS$2)),"-")</f>
        <v>8</v>
      </c>
      <c r="B89" s="182" t="s">
        <v>222</v>
      </c>
      <c r="C89" s="945">
        <f t="shared" si="45"/>
        <v>8</v>
      </c>
      <c r="D89" s="944">
        <f t="shared" si="46"/>
        <v>8.3333333333333329E-2</v>
      </c>
      <c r="E89" s="893">
        <f t="array" ref="E89">IF((C89&gt;=1),MIN(IF(AA89:DS89&gt;=1,$AA$3:$DS$3)),"-")</f>
        <v>39410</v>
      </c>
      <c r="F89" s="890">
        <f t="array" ref="F89">IF((C89&gt;=1),MAX(IF(AA89:DS89&gt;=1,$AA$3:$DS$3)),"-")</f>
        <v>41397</v>
      </c>
      <c r="G89" s="939">
        <f t="shared" si="47"/>
        <v>1</v>
      </c>
      <c r="H89" s="943">
        <f t="shared" si="48"/>
        <v>0.125</v>
      </c>
      <c r="I89" s="859">
        <f t="array" ref="I89">IF((G89&gt;=1),MAX(IF(AA89:DS89=1,$AA$3:$DS$3)),"-")</f>
        <v>39480</v>
      </c>
      <c r="J89" s="868">
        <f t="shared" ca="1" si="49"/>
        <v>6</v>
      </c>
      <c r="K89" s="868">
        <f t="shared" ca="1" si="50"/>
        <v>88</v>
      </c>
      <c r="L89" s="942">
        <f t="shared" si="51"/>
        <v>0</v>
      </c>
      <c r="M89" s="941">
        <f t="shared" si="52"/>
        <v>0</v>
      </c>
      <c r="N89" s="280">
        <f t="shared" si="53"/>
        <v>0</v>
      </c>
      <c r="O89" s="940">
        <f t="shared" si="54"/>
        <v>0</v>
      </c>
      <c r="P89" s="939">
        <f t="shared" si="55"/>
        <v>1</v>
      </c>
      <c r="Q89" s="938">
        <f t="shared" si="56"/>
        <v>0.125</v>
      </c>
      <c r="R89" s="825">
        <f t="shared" si="57"/>
        <v>2</v>
      </c>
      <c r="S89" s="281">
        <f t="shared" si="58"/>
        <v>0.25</v>
      </c>
      <c r="T89" s="826">
        <f t="shared" si="59"/>
        <v>4</v>
      </c>
      <c r="U89" s="282">
        <f t="shared" si="60"/>
        <v>0.5</v>
      </c>
      <c r="V89" s="283">
        <f t="array" ref="V89">SUM(1*(AA$5:DS$5=AA89:DS89))-1</f>
        <v>0</v>
      </c>
      <c r="W89" s="284">
        <f t="shared" si="61"/>
        <v>0</v>
      </c>
      <c r="X89" s="873">
        <f t="shared" si="62"/>
        <v>7.875</v>
      </c>
      <c r="Y89" s="873">
        <f t="shared" si="63"/>
        <v>13.625</v>
      </c>
      <c r="Z89" s="881">
        <f t="shared" si="64"/>
        <v>0.57798165137614677</v>
      </c>
      <c r="AA89" s="229"/>
      <c r="AB89" s="232"/>
      <c r="AC89" s="227"/>
      <c r="AD89" s="220"/>
      <c r="AE89" s="220"/>
      <c r="AF89" s="220">
        <v>6</v>
      </c>
      <c r="AG89" s="220"/>
      <c r="AH89" s="220">
        <v>1</v>
      </c>
      <c r="AI89" s="220">
        <v>12</v>
      </c>
      <c r="AJ89" s="220">
        <v>8</v>
      </c>
      <c r="AK89" s="220"/>
      <c r="AL89" s="222"/>
      <c r="AM89" s="222"/>
      <c r="AN89" s="222"/>
      <c r="AO89" s="222"/>
      <c r="AP89" s="222"/>
      <c r="AQ89" s="222"/>
      <c r="AR89" s="222"/>
      <c r="AS89" s="222"/>
      <c r="AT89" s="223"/>
      <c r="AU89" s="223"/>
      <c r="AV89" s="223"/>
      <c r="AW89" s="223"/>
      <c r="AX89" s="223">
        <v>4</v>
      </c>
      <c r="AY89" s="223"/>
      <c r="AZ89" s="223"/>
      <c r="BA89" s="223"/>
      <c r="BB89" s="223"/>
      <c r="BC89" s="223"/>
      <c r="BD89" s="224"/>
      <c r="BE89" s="224"/>
      <c r="BF89" s="224">
        <v>12</v>
      </c>
      <c r="BG89" s="224">
        <v>6</v>
      </c>
      <c r="BH89" s="224"/>
      <c r="BI89" s="224"/>
      <c r="BJ89" s="224"/>
      <c r="BK89" s="224"/>
      <c r="BL89" s="224"/>
      <c r="BM89" s="224"/>
      <c r="BN89" s="224"/>
      <c r="BO89" s="225"/>
      <c r="BP89" s="225"/>
      <c r="BQ89" s="225"/>
      <c r="BR89" s="225"/>
      <c r="BS89" s="225"/>
      <c r="BT89" s="225"/>
      <c r="BU89" s="225"/>
      <c r="BV89" s="225"/>
      <c r="BW89" s="225"/>
      <c r="BX89" s="225"/>
      <c r="BY89" s="226"/>
      <c r="BZ89" s="226"/>
      <c r="CA89" s="226"/>
      <c r="CB89" s="226"/>
      <c r="CC89" s="226"/>
      <c r="CD89" s="226"/>
      <c r="CE89" s="226"/>
      <c r="CF89" s="226"/>
      <c r="CG89" s="226"/>
      <c r="CH89" s="226"/>
      <c r="CI89" s="226"/>
      <c r="CJ89" s="226">
        <v>14</v>
      </c>
      <c r="CK89" s="226"/>
      <c r="CL89" s="227"/>
      <c r="CM89" s="227"/>
      <c r="CN89" s="227"/>
      <c r="CO89" s="227"/>
      <c r="CP89" s="227"/>
      <c r="CQ89" s="227"/>
      <c r="CR89" s="227"/>
      <c r="CS89" s="227"/>
      <c r="CT89" s="227"/>
      <c r="CU89" s="227"/>
      <c r="CV89" s="227"/>
      <c r="CW89" s="227"/>
      <c r="CX89" s="220"/>
      <c r="CY89" s="220"/>
      <c r="CZ89" s="220"/>
      <c r="DA89" s="228"/>
      <c r="DB89" s="228"/>
      <c r="DC89" s="228"/>
      <c r="DD89" s="228"/>
      <c r="DE89" s="228"/>
      <c r="DF89" s="228"/>
      <c r="DG89" s="228"/>
      <c r="DH89" s="228"/>
      <c r="DI89" s="228"/>
      <c r="DJ89" s="228"/>
      <c r="DK89" s="830"/>
      <c r="DL89" s="830"/>
      <c r="DM89" s="830"/>
      <c r="DN89" s="830"/>
      <c r="DO89" s="830"/>
      <c r="DP89" s="830"/>
      <c r="DQ89" s="1274"/>
      <c r="DR89" s="1274"/>
      <c r="DS89" s="1337"/>
    </row>
    <row r="90" spans="1:123" s="1269" customFormat="1" ht="11.1" customHeight="1" x14ac:dyDescent="0.2">
      <c r="A90" s="886">
        <f t="array" ref="A90">IF((G90&gt;=1),MAX(IF(AA90:DS90=1,$AA$2:$DS$2)),"-")</f>
        <v>20</v>
      </c>
      <c r="B90" s="182" t="s">
        <v>160</v>
      </c>
      <c r="C90" s="945">
        <f t="shared" si="45"/>
        <v>3</v>
      </c>
      <c r="D90" s="944">
        <f t="shared" si="46"/>
        <v>3.125E-2</v>
      </c>
      <c r="E90" s="893">
        <f t="array" ref="E90">IF((C90&gt;=1),MIN(IF(AA90:DS90&gt;=1,$AA$3:$DS$3)),"-")</f>
        <v>39227</v>
      </c>
      <c r="F90" s="890">
        <f t="array" ref="F90">IF((C90&gt;=1),MAX(IF(AA90:DS90&gt;=1,$AA$3:$DS$3)),"-")</f>
        <v>40571</v>
      </c>
      <c r="G90" s="939">
        <f t="shared" si="47"/>
        <v>1</v>
      </c>
      <c r="H90" s="943">
        <f t="shared" si="48"/>
        <v>0.33333333333333331</v>
      </c>
      <c r="I90" s="859">
        <f t="array" ref="I90">IF((G90&gt;=1),MAX(IF(AA90:DS90=1,$AA$3:$DS$3)),"-")</f>
        <v>40053</v>
      </c>
      <c r="J90" s="868">
        <f t="shared" ca="1" si="49"/>
        <v>1</v>
      </c>
      <c r="K90" s="868">
        <f t="shared" ca="1" si="50"/>
        <v>76</v>
      </c>
      <c r="L90" s="942">
        <f t="shared" si="51"/>
        <v>0</v>
      </c>
      <c r="M90" s="941">
        <f t="shared" si="52"/>
        <v>0</v>
      </c>
      <c r="N90" s="280">
        <f t="shared" si="53"/>
        <v>1</v>
      </c>
      <c r="O90" s="940">
        <f t="shared" si="54"/>
        <v>0.33333333333333331</v>
      </c>
      <c r="P90" s="939">
        <f t="shared" si="55"/>
        <v>2</v>
      </c>
      <c r="Q90" s="938">
        <f t="shared" si="56"/>
        <v>0.66666666666666663</v>
      </c>
      <c r="R90" s="825">
        <f t="shared" si="57"/>
        <v>2</v>
      </c>
      <c r="S90" s="281">
        <f t="shared" si="58"/>
        <v>0.66666666666666663</v>
      </c>
      <c r="T90" s="826">
        <f t="shared" si="59"/>
        <v>2</v>
      </c>
      <c r="U90" s="282">
        <f t="shared" si="60"/>
        <v>0.66666666666666663</v>
      </c>
      <c r="V90" s="283">
        <f t="array" ref="V90">SUM(1*(AA$5:DS$5=AA90:DS90))-1</f>
        <v>1</v>
      </c>
      <c r="W90" s="284">
        <f t="shared" si="61"/>
        <v>0.33333333333333331</v>
      </c>
      <c r="X90" s="873">
        <f t="shared" si="62"/>
        <v>4.666666666666667</v>
      </c>
      <c r="Y90" s="873">
        <f t="shared" si="63"/>
        <v>11</v>
      </c>
      <c r="Z90" s="881">
        <f t="shared" si="64"/>
        <v>0.42424242424242425</v>
      </c>
      <c r="AA90" s="229">
        <v>3</v>
      </c>
      <c r="AB90" s="227"/>
      <c r="AC90" s="227"/>
      <c r="AD90" s="230"/>
      <c r="AE90" s="230"/>
      <c r="AF90" s="230"/>
      <c r="AG90" s="230"/>
      <c r="AH90" s="230"/>
      <c r="AI90" s="230"/>
      <c r="AJ90" s="230"/>
      <c r="AK90" s="230"/>
      <c r="AL90" s="221"/>
      <c r="AM90" s="221"/>
      <c r="AN90" s="221"/>
      <c r="AO90" s="221"/>
      <c r="AP90" s="221"/>
      <c r="AQ90" s="221"/>
      <c r="AR90" s="221"/>
      <c r="AS90" s="222"/>
      <c r="AT90" s="223">
        <v>1</v>
      </c>
      <c r="AU90" s="223"/>
      <c r="AV90" s="223"/>
      <c r="AW90" s="223"/>
      <c r="AX90" s="223"/>
      <c r="AY90" s="223"/>
      <c r="AZ90" s="223"/>
      <c r="BA90" s="223"/>
      <c r="BB90" s="223"/>
      <c r="BC90" s="223"/>
      <c r="BD90" s="224"/>
      <c r="BE90" s="224"/>
      <c r="BF90" s="224"/>
      <c r="BG90" s="224"/>
      <c r="BH90" s="224">
        <v>10</v>
      </c>
      <c r="BI90" s="224"/>
      <c r="BJ90" s="224"/>
      <c r="BK90" s="224"/>
      <c r="BL90" s="224"/>
      <c r="BM90" s="224"/>
      <c r="BN90" s="224"/>
      <c r="BO90" s="225"/>
      <c r="BP90" s="225"/>
      <c r="BQ90" s="225"/>
      <c r="BR90" s="225"/>
      <c r="BS90" s="225"/>
      <c r="BT90" s="225"/>
      <c r="BU90" s="225"/>
      <c r="BV90" s="225"/>
      <c r="BW90" s="225"/>
      <c r="BX90" s="225"/>
      <c r="BY90" s="226"/>
      <c r="BZ90" s="226"/>
      <c r="CA90" s="226"/>
      <c r="CB90" s="226"/>
      <c r="CC90" s="226"/>
      <c r="CD90" s="226"/>
      <c r="CE90" s="226"/>
      <c r="CF90" s="226"/>
      <c r="CG90" s="226"/>
      <c r="CH90" s="226"/>
      <c r="CI90" s="226"/>
      <c r="CJ90" s="226"/>
      <c r="CK90" s="226"/>
      <c r="CL90" s="227"/>
      <c r="CM90" s="227"/>
      <c r="CN90" s="227"/>
      <c r="CO90" s="227"/>
      <c r="CP90" s="227"/>
      <c r="CQ90" s="227"/>
      <c r="CR90" s="227"/>
      <c r="CS90" s="227"/>
      <c r="CT90" s="227"/>
      <c r="CU90" s="227"/>
      <c r="CV90" s="227"/>
      <c r="CW90" s="227"/>
      <c r="CX90" s="220"/>
      <c r="CY90" s="220"/>
      <c r="CZ90" s="220"/>
      <c r="DA90" s="228"/>
      <c r="DB90" s="228"/>
      <c r="DC90" s="228"/>
      <c r="DD90" s="228"/>
      <c r="DE90" s="228"/>
      <c r="DF90" s="228"/>
      <c r="DG90" s="228"/>
      <c r="DH90" s="228"/>
      <c r="DI90" s="228"/>
      <c r="DJ90" s="228"/>
      <c r="DK90" s="830"/>
      <c r="DL90" s="830"/>
      <c r="DM90" s="830"/>
      <c r="DN90" s="830"/>
      <c r="DO90" s="830"/>
      <c r="DP90" s="830"/>
      <c r="DQ90" s="1274"/>
      <c r="DR90" s="1274"/>
      <c r="DS90" s="1337"/>
    </row>
    <row r="91" spans="1:123" s="1269" customFormat="1" ht="11.1" customHeight="1" x14ac:dyDescent="0.2">
      <c r="A91" s="886" t="str">
        <f t="array" ref="A91">IF((G91&gt;=1),MAX(IF(AA91:DS91=1,$AA$2:$DS$2)),"-")</f>
        <v>-</v>
      </c>
      <c r="B91" s="177" t="s">
        <v>100</v>
      </c>
      <c r="C91" s="945">
        <f t="shared" si="45"/>
        <v>8</v>
      </c>
      <c r="D91" s="944">
        <f t="shared" si="46"/>
        <v>8.3333333333333329E-2</v>
      </c>
      <c r="E91" s="893">
        <f t="array" ref="E91">IF((C91&gt;=1),MIN(IF(AA91:DS91&gt;=1,$AA$3:$DS$3)),"-")</f>
        <v>40809</v>
      </c>
      <c r="F91" s="890">
        <f t="array" ref="F91">IF((C91&gt;=1),MAX(IF(AA91:DS91&gt;=1,$AA$3:$DS$3)),"-")</f>
        <v>42174</v>
      </c>
      <c r="G91" s="939">
        <f t="shared" si="47"/>
        <v>0</v>
      </c>
      <c r="H91" s="943">
        <f t="shared" si="48"/>
        <v>0</v>
      </c>
      <c r="I91" s="859" t="str">
        <f t="array" ref="I91">IF((G91&gt;=1),MAX(IF(AA91:DS91=1,$AA$3:$DS$3)),"-")</f>
        <v>-</v>
      </c>
      <c r="J91" s="868" t="str">
        <f t="shared" ca="1" si="49"/>
        <v>-</v>
      </c>
      <c r="K91" s="868" t="str">
        <f t="shared" ca="1" si="50"/>
        <v>-</v>
      </c>
      <c r="L91" s="942">
        <f t="shared" si="51"/>
        <v>0</v>
      </c>
      <c r="M91" s="941">
        <f t="shared" si="52"/>
        <v>0</v>
      </c>
      <c r="N91" s="280">
        <f t="shared" si="53"/>
        <v>1</v>
      </c>
      <c r="O91" s="940">
        <f t="shared" si="54"/>
        <v>0.125</v>
      </c>
      <c r="P91" s="939">
        <f t="shared" si="55"/>
        <v>1</v>
      </c>
      <c r="Q91" s="938">
        <f t="shared" si="56"/>
        <v>0.125</v>
      </c>
      <c r="R91" s="825">
        <f t="shared" si="57"/>
        <v>2</v>
      </c>
      <c r="S91" s="281">
        <f t="shared" si="58"/>
        <v>0.25</v>
      </c>
      <c r="T91" s="826">
        <f t="shared" si="59"/>
        <v>4</v>
      </c>
      <c r="U91" s="282">
        <f t="shared" si="60"/>
        <v>0.5</v>
      </c>
      <c r="V91" s="283">
        <f t="array" ref="V91">SUM(1*(AA$5:DS$5=AA91:DS91))-1</f>
        <v>1</v>
      </c>
      <c r="W91" s="284">
        <f t="shared" si="61"/>
        <v>0.125</v>
      </c>
      <c r="X91" s="873">
        <f t="shared" si="62"/>
        <v>7.625</v>
      </c>
      <c r="Y91" s="873">
        <f t="shared" si="63"/>
        <v>13.875</v>
      </c>
      <c r="Z91" s="881">
        <f t="shared" si="64"/>
        <v>0.5495495495495496</v>
      </c>
      <c r="AA91" s="218"/>
      <c r="AB91" s="219"/>
      <c r="AC91" s="219"/>
      <c r="AD91" s="230"/>
      <c r="AE91" s="230"/>
      <c r="AF91" s="230"/>
      <c r="AG91" s="230"/>
      <c r="AH91" s="230"/>
      <c r="AI91" s="230"/>
      <c r="AJ91" s="230"/>
      <c r="AK91" s="230"/>
      <c r="AL91" s="221"/>
      <c r="AM91" s="221"/>
      <c r="AN91" s="221"/>
      <c r="AO91" s="221"/>
      <c r="AP91" s="221"/>
      <c r="AQ91" s="221"/>
      <c r="AR91" s="221"/>
      <c r="AS91" s="222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5"/>
      <c r="BP91" s="225">
        <v>4</v>
      </c>
      <c r="BQ91" s="225">
        <v>9</v>
      </c>
      <c r="BR91" s="225"/>
      <c r="BS91" s="225"/>
      <c r="BT91" s="225"/>
      <c r="BU91" s="225"/>
      <c r="BV91" s="225"/>
      <c r="BW91" s="225"/>
      <c r="BX91" s="225">
        <v>7</v>
      </c>
      <c r="BY91" s="226"/>
      <c r="BZ91" s="226"/>
      <c r="CA91" s="226"/>
      <c r="CB91" s="226"/>
      <c r="CC91" s="226">
        <v>7</v>
      </c>
      <c r="CD91" s="226"/>
      <c r="CE91" s="226"/>
      <c r="CF91" s="226"/>
      <c r="CG91" s="226"/>
      <c r="CH91" s="226"/>
      <c r="CI91" s="226"/>
      <c r="CJ91" s="226"/>
      <c r="CK91" s="226"/>
      <c r="CL91" s="227"/>
      <c r="CM91" s="227">
        <v>4</v>
      </c>
      <c r="CN91" s="227"/>
      <c r="CO91" s="227"/>
      <c r="CP91" s="227"/>
      <c r="CQ91" s="227"/>
      <c r="CR91" s="227"/>
      <c r="CS91" s="227"/>
      <c r="CT91" s="227"/>
      <c r="CU91" s="227"/>
      <c r="CV91" s="227"/>
      <c r="CW91" s="227"/>
      <c r="CX91" s="220"/>
      <c r="CY91" s="220"/>
      <c r="CZ91" s="220"/>
      <c r="DA91" s="228"/>
      <c r="DB91" s="228"/>
      <c r="DC91" s="228">
        <v>3</v>
      </c>
      <c r="DD91" s="228"/>
      <c r="DE91" s="228">
        <v>16</v>
      </c>
      <c r="DF91" s="228"/>
      <c r="DG91" s="228"/>
      <c r="DH91" s="228"/>
      <c r="DI91" s="228"/>
      <c r="DJ91" s="228">
        <v>11</v>
      </c>
      <c r="DK91" s="830"/>
      <c r="DL91" s="830"/>
      <c r="DM91" s="830"/>
      <c r="DN91" s="830"/>
      <c r="DO91" s="830"/>
      <c r="DP91" s="830"/>
      <c r="DQ91" s="1274"/>
      <c r="DR91" s="1274"/>
      <c r="DS91" s="1337"/>
    </row>
    <row r="92" spans="1:123" s="1270" customFormat="1" ht="11.1" customHeight="1" x14ac:dyDescent="0.2">
      <c r="A92" s="886" t="str">
        <f t="array" ref="A92">IF((G92&gt;=1),MAX(IF(AA92:DS92=1,$AA$2:$DS$2)),"-")</f>
        <v>-</v>
      </c>
      <c r="B92" s="177" t="s">
        <v>177</v>
      </c>
      <c r="C92" s="945">
        <f t="shared" si="45"/>
        <v>1</v>
      </c>
      <c r="D92" s="944">
        <f t="shared" si="46"/>
        <v>1.0416666666666666E-2</v>
      </c>
      <c r="E92" s="893">
        <f t="array" ref="E92">IF((C92&gt;=1),MIN(IF(AA92:DS92&gt;=1,$AA$3:$DS$3)),"-")</f>
        <v>41348</v>
      </c>
      <c r="F92" s="890">
        <f t="array" ref="F92">IF((C92&gt;=1),MAX(IF(AA92:DS92&gt;=1,$AA$3:$DS$3)),"-")</f>
        <v>41348</v>
      </c>
      <c r="G92" s="939">
        <f t="shared" si="47"/>
        <v>0</v>
      </c>
      <c r="H92" s="943">
        <f t="shared" si="48"/>
        <v>0</v>
      </c>
      <c r="I92" s="859" t="str">
        <f t="array" ref="I92">IF((G92&gt;=1),MAX(IF(AA92:DS92=1,$AA$3:$DS$3)),"-")</f>
        <v>-</v>
      </c>
      <c r="J92" s="868" t="str">
        <f t="shared" ca="1" si="49"/>
        <v>-</v>
      </c>
      <c r="K92" s="868" t="str">
        <f t="shared" ca="1" si="50"/>
        <v>-</v>
      </c>
      <c r="L92" s="942">
        <f t="shared" si="51"/>
        <v>0</v>
      </c>
      <c r="M92" s="941">
        <f t="shared" si="52"/>
        <v>0</v>
      </c>
      <c r="N92" s="280">
        <f t="shared" si="53"/>
        <v>0</v>
      </c>
      <c r="O92" s="940">
        <f t="shared" si="54"/>
        <v>0</v>
      </c>
      <c r="P92" s="939">
        <f t="shared" si="55"/>
        <v>0</v>
      </c>
      <c r="Q92" s="938">
        <f t="shared" si="56"/>
        <v>0</v>
      </c>
      <c r="R92" s="825">
        <f t="shared" si="57"/>
        <v>0</v>
      </c>
      <c r="S92" s="281">
        <f t="shared" si="58"/>
        <v>0</v>
      </c>
      <c r="T92" s="826">
        <f t="shared" si="59"/>
        <v>0</v>
      </c>
      <c r="U92" s="282">
        <f t="shared" si="60"/>
        <v>0</v>
      </c>
      <c r="V92" s="283">
        <f t="array" ref="V92">SUM(1*(AA$5:DS$5=AA92:DS92))-1</f>
        <v>1</v>
      </c>
      <c r="W92" s="284">
        <f t="shared" si="61"/>
        <v>1</v>
      </c>
      <c r="X92" s="873">
        <f t="shared" si="62"/>
        <v>11</v>
      </c>
      <c r="Y92" s="873">
        <f t="shared" si="63"/>
        <v>11</v>
      </c>
      <c r="Z92" s="881">
        <f t="shared" si="64"/>
        <v>1</v>
      </c>
      <c r="AA92" s="218"/>
      <c r="AB92" s="219"/>
      <c r="AC92" s="219"/>
      <c r="AD92" s="233"/>
      <c r="AE92" s="233"/>
      <c r="AF92" s="233"/>
      <c r="AG92" s="233"/>
      <c r="AH92" s="233"/>
      <c r="AI92" s="233"/>
      <c r="AJ92" s="233"/>
      <c r="AK92" s="233"/>
      <c r="AL92" s="234"/>
      <c r="AM92" s="234"/>
      <c r="AN92" s="234"/>
      <c r="AO92" s="234"/>
      <c r="AP92" s="234"/>
      <c r="AQ92" s="234"/>
      <c r="AR92" s="234"/>
      <c r="AS92" s="222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5"/>
      <c r="BP92" s="225"/>
      <c r="BQ92" s="225"/>
      <c r="BR92" s="225"/>
      <c r="BS92" s="225"/>
      <c r="BT92" s="225"/>
      <c r="BU92" s="225"/>
      <c r="BV92" s="225"/>
      <c r="BW92" s="225"/>
      <c r="BX92" s="225"/>
      <c r="BY92" s="226"/>
      <c r="BZ92" s="226"/>
      <c r="CA92" s="226"/>
      <c r="CB92" s="226"/>
      <c r="CC92" s="226"/>
      <c r="CD92" s="226"/>
      <c r="CE92" s="226"/>
      <c r="CF92" s="226"/>
      <c r="CG92" s="226"/>
      <c r="CH92" s="226">
        <v>11</v>
      </c>
      <c r="CI92" s="226"/>
      <c r="CJ92" s="226"/>
      <c r="CK92" s="226"/>
      <c r="CL92" s="227"/>
      <c r="CM92" s="227"/>
      <c r="CN92" s="227"/>
      <c r="CO92" s="227"/>
      <c r="CP92" s="227"/>
      <c r="CQ92" s="227"/>
      <c r="CR92" s="227"/>
      <c r="CS92" s="227"/>
      <c r="CT92" s="227"/>
      <c r="CU92" s="227"/>
      <c r="CV92" s="227"/>
      <c r="CW92" s="227"/>
      <c r="CX92" s="220"/>
      <c r="CY92" s="220"/>
      <c r="CZ92" s="220"/>
      <c r="DA92" s="228"/>
      <c r="DB92" s="228"/>
      <c r="DC92" s="228"/>
      <c r="DD92" s="228"/>
      <c r="DE92" s="228"/>
      <c r="DF92" s="228"/>
      <c r="DG92" s="228"/>
      <c r="DH92" s="228"/>
      <c r="DI92" s="228"/>
      <c r="DJ92" s="228"/>
      <c r="DK92" s="830"/>
      <c r="DL92" s="830"/>
      <c r="DM92" s="830"/>
      <c r="DN92" s="830"/>
      <c r="DO92" s="830"/>
      <c r="DP92" s="830"/>
      <c r="DQ92" s="1274"/>
      <c r="DR92" s="1274"/>
      <c r="DS92" s="1337"/>
    </row>
    <row r="93" spans="1:123" s="1270" customFormat="1" ht="11.1" customHeight="1" x14ac:dyDescent="0.2">
      <c r="A93" s="886" t="str">
        <f t="array" ref="A93">IF((G93&gt;=1),MAX(IF(AA93:DS93=1,$AA$2:$DS$2)),"-")</f>
        <v>-</v>
      </c>
      <c r="B93" s="177" t="s">
        <v>63</v>
      </c>
      <c r="C93" s="945">
        <f t="shared" si="45"/>
        <v>1</v>
      </c>
      <c r="D93" s="944">
        <f t="shared" si="46"/>
        <v>1.0416666666666666E-2</v>
      </c>
      <c r="E93" s="893">
        <f t="array" ref="E93">IF((C93&gt;=1),MIN(IF(AA93:DS93&gt;=1,$AA$3:$DS$3)),"-")</f>
        <v>39263</v>
      </c>
      <c r="F93" s="890">
        <f t="array" ref="F93">IF((C93&gt;=1),MAX(IF(AA93:DS93&gt;=1,$AA$3:$DS$3)),"-")</f>
        <v>39263</v>
      </c>
      <c r="G93" s="939">
        <f t="shared" si="47"/>
        <v>0</v>
      </c>
      <c r="H93" s="943">
        <f t="shared" si="48"/>
        <v>0</v>
      </c>
      <c r="I93" s="859" t="str">
        <f t="array" ref="I93">IF((G93&gt;=1),MAX(IF(AA93:DS93=1,$AA$3:$DS$3)),"-")</f>
        <v>-</v>
      </c>
      <c r="J93" s="868" t="str">
        <f t="shared" ca="1" si="49"/>
        <v>-</v>
      </c>
      <c r="K93" s="868" t="str">
        <f t="shared" ca="1" si="50"/>
        <v>-</v>
      </c>
      <c r="L93" s="942">
        <f t="shared" si="51"/>
        <v>0</v>
      </c>
      <c r="M93" s="941">
        <f t="shared" si="52"/>
        <v>0</v>
      </c>
      <c r="N93" s="280">
        <f t="shared" si="53"/>
        <v>0</v>
      </c>
      <c r="O93" s="940">
        <f t="shared" si="54"/>
        <v>0</v>
      </c>
      <c r="P93" s="939">
        <f t="shared" si="55"/>
        <v>0</v>
      </c>
      <c r="Q93" s="938">
        <f t="shared" si="56"/>
        <v>0</v>
      </c>
      <c r="R93" s="825">
        <f t="shared" si="57"/>
        <v>0</v>
      </c>
      <c r="S93" s="281">
        <f t="shared" si="58"/>
        <v>0</v>
      </c>
      <c r="T93" s="826">
        <f t="shared" si="59"/>
        <v>0</v>
      </c>
      <c r="U93" s="282">
        <f t="shared" si="60"/>
        <v>0</v>
      </c>
      <c r="V93" s="283">
        <f t="array" ref="V93">SUM(1*(AA$5:DS$5=AA93:DS93))-1</f>
        <v>0</v>
      </c>
      <c r="W93" s="284">
        <f t="shared" si="61"/>
        <v>0</v>
      </c>
      <c r="X93" s="873">
        <f t="shared" si="62"/>
        <v>7</v>
      </c>
      <c r="Y93" s="873">
        <f t="shared" si="63"/>
        <v>13</v>
      </c>
      <c r="Z93" s="881">
        <f t="shared" si="64"/>
        <v>0.53846153846153844</v>
      </c>
      <c r="AA93" s="218"/>
      <c r="AB93" s="227">
        <v>7</v>
      </c>
      <c r="AC93" s="219"/>
      <c r="AD93" s="235"/>
      <c r="AE93" s="235"/>
      <c r="AF93" s="233"/>
      <c r="AG93" s="233"/>
      <c r="AH93" s="233"/>
      <c r="AI93" s="233"/>
      <c r="AJ93" s="233"/>
      <c r="AK93" s="233"/>
      <c r="AL93" s="234"/>
      <c r="AM93" s="234"/>
      <c r="AN93" s="234"/>
      <c r="AO93" s="234"/>
      <c r="AP93" s="234"/>
      <c r="AQ93" s="234"/>
      <c r="AR93" s="234"/>
      <c r="AS93" s="222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5"/>
      <c r="BP93" s="225"/>
      <c r="BQ93" s="225"/>
      <c r="BR93" s="225"/>
      <c r="BS93" s="225"/>
      <c r="BT93" s="225"/>
      <c r="BU93" s="225"/>
      <c r="BV93" s="225"/>
      <c r="BW93" s="225"/>
      <c r="BX93" s="225"/>
      <c r="BY93" s="226"/>
      <c r="BZ93" s="226"/>
      <c r="CA93" s="226"/>
      <c r="CB93" s="226"/>
      <c r="CC93" s="226"/>
      <c r="CD93" s="226"/>
      <c r="CE93" s="226"/>
      <c r="CF93" s="226"/>
      <c r="CG93" s="226"/>
      <c r="CH93" s="226"/>
      <c r="CI93" s="226"/>
      <c r="CJ93" s="226"/>
      <c r="CK93" s="226"/>
      <c r="CL93" s="227"/>
      <c r="CM93" s="227"/>
      <c r="CN93" s="227"/>
      <c r="CO93" s="227"/>
      <c r="CP93" s="227"/>
      <c r="CQ93" s="227"/>
      <c r="CR93" s="227"/>
      <c r="CS93" s="227"/>
      <c r="CT93" s="227"/>
      <c r="CU93" s="227"/>
      <c r="CV93" s="227"/>
      <c r="CW93" s="227"/>
      <c r="CX93" s="220"/>
      <c r="CY93" s="220"/>
      <c r="CZ93" s="220"/>
      <c r="DA93" s="228"/>
      <c r="DB93" s="228"/>
      <c r="DC93" s="228"/>
      <c r="DD93" s="228"/>
      <c r="DE93" s="228"/>
      <c r="DF93" s="228"/>
      <c r="DG93" s="228"/>
      <c r="DH93" s="228"/>
      <c r="DI93" s="228"/>
      <c r="DJ93" s="228"/>
      <c r="DK93" s="830"/>
      <c r="DL93" s="830"/>
      <c r="DM93" s="830"/>
      <c r="DN93" s="830"/>
      <c r="DO93" s="830"/>
      <c r="DP93" s="830"/>
      <c r="DQ93" s="1274"/>
      <c r="DR93" s="1274"/>
      <c r="DS93" s="1337"/>
    </row>
    <row r="94" spans="1:123" s="1269" customFormat="1" ht="11.1" customHeight="1" x14ac:dyDescent="0.2">
      <c r="A94" s="886">
        <f t="array" ref="A94">IF((G94&gt;=1),MAX(IF(AA94:DS94=1,$AA$2:$DS$2)),"-")</f>
        <v>60</v>
      </c>
      <c r="B94" s="179" t="s">
        <v>158</v>
      </c>
      <c r="C94" s="945">
        <f t="shared" si="45"/>
        <v>32</v>
      </c>
      <c r="D94" s="944">
        <f t="shared" si="46"/>
        <v>0.33333333333333331</v>
      </c>
      <c r="E94" s="893">
        <f t="array" ref="E94">IF((C94&gt;=1),MIN(IF(AA94:DS94&gt;=1,$AA$3:$DS$3)),"-")</f>
        <v>39263</v>
      </c>
      <c r="F94" s="890">
        <f t="array" ref="F94">IF((C94&gt;=1),MAX(IF(AA94:DS94&gt;=1,$AA$3:$DS$3)),"-")</f>
        <v>41996</v>
      </c>
      <c r="G94" s="939">
        <f t="shared" si="47"/>
        <v>4</v>
      </c>
      <c r="H94" s="943">
        <f t="shared" si="48"/>
        <v>0.125</v>
      </c>
      <c r="I94" s="859">
        <f t="array" ref="I94">IF((G94&gt;=1),MAX(IF(AA94:DS94=1,$AA$3:$DS$3)),"-")</f>
        <v>41348</v>
      </c>
      <c r="J94" s="868">
        <f t="shared" ca="1" si="49"/>
        <v>5</v>
      </c>
      <c r="K94" s="868">
        <f t="shared" ca="1" si="50"/>
        <v>36</v>
      </c>
      <c r="L94" s="942">
        <f t="shared" si="51"/>
        <v>1</v>
      </c>
      <c r="M94" s="941">
        <f t="shared" si="52"/>
        <v>3.125E-2</v>
      </c>
      <c r="N94" s="280">
        <f t="shared" si="53"/>
        <v>4</v>
      </c>
      <c r="O94" s="940">
        <f t="shared" si="54"/>
        <v>0.125</v>
      </c>
      <c r="P94" s="939">
        <f t="shared" si="55"/>
        <v>9</v>
      </c>
      <c r="Q94" s="938">
        <f t="shared" si="56"/>
        <v>0.28125</v>
      </c>
      <c r="R94" s="825">
        <f t="shared" si="57"/>
        <v>10</v>
      </c>
      <c r="S94" s="281">
        <f t="shared" si="58"/>
        <v>0.3125</v>
      </c>
      <c r="T94" s="826">
        <f t="shared" si="59"/>
        <v>17</v>
      </c>
      <c r="U94" s="282">
        <f t="shared" si="60"/>
        <v>0.53125</v>
      </c>
      <c r="V94" s="283">
        <f t="array" ref="V94">SUM(1*(AA$5:DS$5=AA94:DS94))-1</f>
        <v>3</v>
      </c>
      <c r="W94" s="284">
        <f t="shared" si="61"/>
        <v>9.375E-2</v>
      </c>
      <c r="X94" s="873">
        <f t="shared" si="62"/>
        <v>6.25</v>
      </c>
      <c r="Y94" s="873">
        <f t="shared" si="63"/>
        <v>12</v>
      </c>
      <c r="Z94" s="881">
        <f t="shared" si="64"/>
        <v>0.52083333333333337</v>
      </c>
      <c r="AA94" s="229"/>
      <c r="AB94" s="227">
        <v>1</v>
      </c>
      <c r="AC94" s="227">
        <v>5</v>
      </c>
      <c r="AD94" s="220">
        <v>6</v>
      </c>
      <c r="AE94" s="220">
        <v>5</v>
      </c>
      <c r="AF94" s="220"/>
      <c r="AG94" s="220"/>
      <c r="AH94" s="220"/>
      <c r="AI94" s="220">
        <v>4</v>
      </c>
      <c r="AJ94" s="220">
        <v>9</v>
      </c>
      <c r="AK94" s="220">
        <v>3</v>
      </c>
      <c r="AL94" s="222">
        <v>8</v>
      </c>
      <c r="AM94" s="222"/>
      <c r="AN94" s="222"/>
      <c r="AO94" s="222"/>
      <c r="AP94" s="222"/>
      <c r="AQ94" s="222">
        <v>1</v>
      </c>
      <c r="AR94" s="222">
        <v>14</v>
      </c>
      <c r="AS94" s="222">
        <v>10</v>
      </c>
      <c r="AT94" s="223">
        <v>2</v>
      </c>
      <c r="AU94" s="223"/>
      <c r="AV94" s="223">
        <v>10</v>
      </c>
      <c r="AW94" s="223">
        <v>3</v>
      </c>
      <c r="AX94" s="223"/>
      <c r="AY94" s="223">
        <v>4</v>
      </c>
      <c r="AZ94" s="223"/>
      <c r="BA94" s="223"/>
      <c r="BB94" s="223"/>
      <c r="BC94" s="223"/>
      <c r="BD94" s="224">
        <v>3</v>
      </c>
      <c r="BE94" s="224"/>
      <c r="BF94" s="224"/>
      <c r="BG94" s="224">
        <v>9</v>
      </c>
      <c r="BH94" s="224">
        <v>7</v>
      </c>
      <c r="BI94" s="224">
        <v>8</v>
      </c>
      <c r="BJ94" s="224"/>
      <c r="BK94" s="224">
        <v>5</v>
      </c>
      <c r="BL94" s="224">
        <v>1</v>
      </c>
      <c r="BM94" s="224"/>
      <c r="BN94" s="224"/>
      <c r="BO94" s="225">
        <v>8</v>
      </c>
      <c r="BP94" s="225">
        <v>5</v>
      </c>
      <c r="BQ94" s="225"/>
      <c r="BR94" s="225"/>
      <c r="BS94" s="225">
        <v>7</v>
      </c>
      <c r="BT94" s="225"/>
      <c r="BU94" s="225"/>
      <c r="BV94" s="225"/>
      <c r="BW94" s="225"/>
      <c r="BX94" s="225"/>
      <c r="BY94" s="226">
        <v>9</v>
      </c>
      <c r="BZ94" s="226"/>
      <c r="CA94" s="226"/>
      <c r="CB94" s="226"/>
      <c r="CC94" s="226"/>
      <c r="CD94" s="226"/>
      <c r="CE94" s="226">
        <v>5</v>
      </c>
      <c r="CF94" s="226"/>
      <c r="CG94" s="226"/>
      <c r="CH94" s="226">
        <v>1</v>
      </c>
      <c r="CI94" s="226"/>
      <c r="CJ94" s="226"/>
      <c r="CK94" s="226">
        <v>12</v>
      </c>
      <c r="CL94" s="227"/>
      <c r="CM94" s="227"/>
      <c r="CN94" s="227"/>
      <c r="CO94" s="227"/>
      <c r="CP94" s="227"/>
      <c r="CQ94" s="227"/>
      <c r="CR94" s="227">
        <v>11</v>
      </c>
      <c r="CS94" s="227"/>
      <c r="CT94" s="227"/>
      <c r="CU94" s="227"/>
      <c r="CV94" s="227"/>
      <c r="CW94" s="227"/>
      <c r="CX94" s="220">
        <v>3</v>
      </c>
      <c r="CY94" s="220"/>
      <c r="CZ94" s="220">
        <v>13</v>
      </c>
      <c r="DA94" s="228"/>
      <c r="DB94" s="228"/>
      <c r="DC94" s="228">
        <v>8</v>
      </c>
      <c r="DD94" s="228"/>
      <c r="DE94" s="228"/>
      <c r="DF94" s="228"/>
      <c r="DG94" s="228"/>
      <c r="DH94" s="228"/>
      <c r="DI94" s="228"/>
      <c r="DJ94" s="228"/>
      <c r="DK94" s="830"/>
      <c r="DL94" s="830"/>
      <c r="DM94" s="830"/>
      <c r="DN94" s="830"/>
      <c r="DO94" s="830"/>
      <c r="DP94" s="830"/>
      <c r="DQ94" s="1274"/>
      <c r="DR94" s="1274"/>
      <c r="DS94" s="1337"/>
    </row>
    <row r="95" spans="1:123" s="1269" customFormat="1" ht="11.1" customHeight="1" x14ac:dyDescent="0.2">
      <c r="A95" s="886" t="str">
        <f t="array" ref="A95">IF((G95&gt;=1),MAX(IF(AA95:DS95=1,$AA$2:$DS$2)),"-")</f>
        <v>-</v>
      </c>
      <c r="B95" s="177" t="s">
        <v>64</v>
      </c>
      <c r="C95" s="945">
        <f t="shared" si="45"/>
        <v>1</v>
      </c>
      <c r="D95" s="944">
        <f t="shared" si="46"/>
        <v>1.0416666666666666E-2</v>
      </c>
      <c r="E95" s="893">
        <f t="array" ref="E95">IF((C95&gt;=1),MIN(IF(AA95:DS95&gt;=1,$AA$3:$DS$3)),"-")</f>
        <v>39308</v>
      </c>
      <c r="F95" s="890">
        <f t="array" ref="F95">IF((C95&gt;=1),MAX(IF(AA95:DS95&gt;=1,$AA$3:$DS$3)),"-")</f>
        <v>39308</v>
      </c>
      <c r="G95" s="939">
        <f t="shared" si="47"/>
        <v>0</v>
      </c>
      <c r="H95" s="943">
        <f t="shared" si="48"/>
        <v>0</v>
      </c>
      <c r="I95" s="859" t="str">
        <f t="array" ref="I95">IF((G95&gt;=1),MAX(IF(AA95:DS95=1,$AA$3:$DS$3)),"-")</f>
        <v>-</v>
      </c>
      <c r="J95" s="868" t="str">
        <f t="shared" ca="1" si="49"/>
        <v>-</v>
      </c>
      <c r="K95" s="868" t="str">
        <f t="shared" ca="1" si="50"/>
        <v>-</v>
      </c>
      <c r="L95" s="942">
        <f t="shared" si="51"/>
        <v>0</v>
      </c>
      <c r="M95" s="941">
        <f t="shared" si="52"/>
        <v>0</v>
      </c>
      <c r="N95" s="280">
        <f t="shared" si="53"/>
        <v>0</v>
      </c>
      <c r="O95" s="940">
        <f t="shared" si="54"/>
        <v>0</v>
      </c>
      <c r="P95" s="939">
        <f t="shared" si="55"/>
        <v>0</v>
      </c>
      <c r="Q95" s="938">
        <f t="shared" si="56"/>
        <v>0</v>
      </c>
      <c r="R95" s="825">
        <f t="shared" si="57"/>
        <v>0</v>
      </c>
      <c r="S95" s="281">
        <f t="shared" si="58"/>
        <v>0</v>
      </c>
      <c r="T95" s="826">
        <f t="shared" si="59"/>
        <v>0</v>
      </c>
      <c r="U95" s="282">
        <f t="shared" si="60"/>
        <v>0</v>
      </c>
      <c r="V95" s="283">
        <f t="array" ref="V95">SUM(1*(AA$5:DS$5=AA95:DS95))-1</f>
        <v>0</v>
      </c>
      <c r="W95" s="284">
        <f t="shared" si="61"/>
        <v>0</v>
      </c>
      <c r="X95" s="873">
        <f t="shared" si="62"/>
        <v>7</v>
      </c>
      <c r="Y95" s="873">
        <f t="shared" si="63"/>
        <v>10</v>
      </c>
      <c r="Z95" s="881">
        <f t="shared" si="64"/>
        <v>0.7</v>
      </c>
      <c r="AA95" s="229"/>
      <c r="AB95" s="227"/>
      <c r="AC95" s="227">
        <v>7</v>
      </c>
      <c r="AD95" s="230"/>
      <c r="AE95" s="230"/>
      <c r="AF95" s="230"/>
      <c r="AG95" s="230"/>
      <c r="AH95" s="230"/>
      <c r="AI95" s="230"/>
      <c r="AJ95" s="230"/>
      <c r="AK95" s="230"/>
      <c r="AL95" s="221"/>
      <c r="AM95" s="221"/>
      <c r="AN95" s="221"/>
      <c r="AO95" s="221"/>
      <c r="AP95" s="221"/>
      <c r="AQ95" s="221"/>
      <c r="AR95" s="221"/>
      <c r="AS95" s="222"/>
      <c r="AT95" s="223"/>
      <c r="AU95" s="223"/>
      <c r="AV95" s="223"/>
      <c r="AW95" s="223"/>
      <c r="AX95" s="223"/>
      <c r="AY95" s="223"/>
      <c r="AZ95" s="223"/>
      <c r="BA95" s="223"/>
      <c r="BB95" s="223"/>
      <c r="BC95" s="223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5"/>
      <c r="BP95" s="225"/>
      <c r="BQ95" s="225"/>
      <c r="BR95" s="225"/>
      <c r="BS95" s="225"/>
      <c r="BT95" s="225"/>
      <c r="BU95" s="225"/>
      <c r="BV95" s="225"/>
      <c r="BW95" s="225"/>
      <c r="BX95" s="225"/>
      <c r="BY95" s="226"/>
      <c r="BZ95" s="226"/>
      <c r="CA95" s="226"/>
      <c r="CB95" s="226"/>
      <c r="CC95" s="226"/>
      <c r="CD95" s="226"/>
      <c r="CE95" s="226"/>
      <c r="CF95" s="226"/>
      <c r="CG95" s="226"/>
      <c r="CH95" s="226"/>
      <c r="CI95" s="226"/>
      <c r="CJ95" s="226"/>
      <c r="CK95" s="226"/>
      <c r="CL95" s="227"/>
      <c r="CM95" s="227"/>
      <c r="CN95" s="227"/>
      <c r="CO95" s="227"/>
      <c r="CP95" s="227"/>
      <c r="CQ95" s="227"/>
      <c r="CR95" s="227"/>
      <c r="CS95" s="227"/>
      <c r="CT95" s="227"/>
      <c r="CU95" s="227"/>
      <c r="CV95" s="227"/>
      <c r="CW95" s="227"/>
      <c r="CX95" s="220"/>
      <c r="CY95" s="220"/>
      <c r="CZ95" s="220"/>
      <c r="DA95" s="228"/>
      <c r="DB95" s="228"/>
      <c r="DC95" s="228"/>
      <c r="DD95" s="228"/>
      <c r="DE95" s="228"/>
      <c r="DF95" s="228"/>
      <c r="DG95" s="228"/>
      <c r="DH95" s="228"/>
      <c r="DI95" s="228"/>
      <c r="DJ95" s="228"/>
      <c r="DK95" s="830"/>
      <c r="DL95" s="830"/>
      <c r="DM95" s="830"/>
      <c r="DN95" s="830"/>
      <c r="DO95" s="830"/>
      <c r="DP95" s="830"/>
      <c r="DQ95" s="1274"/>
      <c r="DR95" s="1274"/>
      <c r="DS95" s="1337"/>
    </row>
    <row r="96" spans="1:123" s="1269" customFormat="1" ht="11.1" customHeight="1" x14ac:dyDescent="0.2">
      <c r="A96" s="886">
        <f t="array" ref="A96">IF((G96&gt;=1),MAX(IF(AA96:DS96=1,$AA$2:$DS$2)),"-")</f>
        <v>74</v>
      </c>
      <c r="B96" s="180" t="s">
        <v>250</v>
      </c>
      <c r="C96" s="945">
        <f t="shared" si="45"/>
        <v>1</v>
      </c>
      <c r="D96" s="944">
        <f t="shared" si="46"/>
        <v>1.0416666666666666E-2</v>
      </c>
      <c r="E96" s="893">
        <f t="array" ref="E96">IF((C96&gt;=1),MIN(IF(AA96:DS96&gt;=1,$AA$3:$DS$3)),"-")</f>
        <v>41782</v>
      </c>
      <c r="F96" s="890">
        <f t="array" ref="F96">IF((C96&gt;=1),MAX(IF(AA96:DS96&gt;=1,$AA$3:$DS$3)),"-")</f>
        <v>41782</v>
      </c>
      <c r="G96" s="939">
        <f t="shared" si="47"/>
        <v>1</v>
      </c>
      <c r="H96" s="943">
        <f t="shared" si="48"/>
        <v>1</v>
      </c>
      <c r="I96" s="859">
        <f t="array" ref="I96">IF((G96&gt;=1),MAX(IF(AA96:DS96=1,$AA$3:$DS$3)),"-")</f>
        <v>41782</v>
      </c>
      <c r="J96" s="868">
        <f t="shared" ca="1" si="49"/>
        <v>0</v>
      </c>
      <c r="K96" s="868">
        <f t="shared" ca="1" si="50"/>
        <v>22</v>
      </c>
      <c r="L96" s="942">
        <f t="shared" si="51"/>
        <v>0</v>
      </c>
      <c r="M96" s="941">
        <f t="shared" si="52"/>
        <v>0</v>
      </c>
      <c r="N96" s="280">
        <f t="shared" si="53"/>
        <v>0</v>
      </c>
      <c r="O96" s="940">
        <f t="shared" si="54"/>
        <v>0</v>
      </c>
      <c r="P96" s="939">
        <f t="shared" si="55"/>
        <v>1</v>
      </c>
      <c r="Q96" s="938">
        <f t="shared" si="56"/>
        <v>1</v>
      </c>
      <c r="R96" s="825">
        <f t="shared" si="57"/>
        <v>1</v>
      </c>
      <c r="S96" s="281">
        <f t="shared" si="58"/>
        <v>1</v>
      </c>
      <c r="T96" s="826">
        <f t="shared" si="59"/>
        <v>1</v>
      </c>
      <c r="U96" s="282">
        <f t="shared" si="60"/>
        <v>1</v>
      </c>
      <c r="V96" s="283">
        <f t="array" ref="V96">SUM(1*(AA$5:DS$5=AA96:DS96))-1</f>
        <v>0</v>
      </c>
      <c r="W96" s="284">
        <f t="shared" si="61"/>
        <v>0</v>
      </c>
      <c r="X96" s="873">
        <f t="shared" si="62"/>
        <v>1</v>
      </c>
      <c r="Y96" s="873">
        <f t="shared" si="63"/>
        <v>9</v>
      </c>
      <c r="Z96" s="881">
        <f t="shared" si="64"/>
        <v>0.1111111111111111</v>
      </c>
      <c r="AA96" s="218"/>
      <c r="AB96" s="219"/>
      <c r="AC96" s="219"/>
      <c r="AD96" s="230"/>
      <c r="AE96" s="230"/>
      <c r="AF96" s="230"/>
      <c r="AG96" s="230"/>
      <c r="AH96" s="230"/>
      <c r="AI96" s="230"/>
      <c r="AJ96" s="230"/>
      <c r="AK96" s="230"/>
      <c r="AL96" s="222"/>
      <c r="AM96" s="222"/>
      <c r="AN96" s="222"/>
      <c r="AO96" s="222"/>
      <c r="AP96" s="222"/>
      <c r="AQ96" s="222"/>
      <c r="AR96" s="222"/>
      <c r="AS96" s="222"/>
      <c r="AT96" s="223"/>
      <c r="AU96" s="223"/>
      <c r="AV96" s="223"/>
      <c r="AW96" s="223"/>
      <c r="AX96" s="223"/>
      <c r="AY96" s="223"/>
      <c r="AZ96" s="223"/>
      <c r="BA96" s="223"/>
      <c r="BB96" s="223"/>
      <c r="BC96" s="223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5"/>
      <c r="BP96" s="225"/>
      <c r="BQ96" s="225"/>
      <c r="BR96" s="225"/>
      <c r="BS96" s="225"/>
      <c r="BT96" s="225"/>
      <c r="BU96" s="225"/>
      <c r="BV96" s="225"/>
      <c r="BW96" s="225"/>
      <c r="BX96" s="225"/>
      <c r="BY96" s="226"/>
      <c r="BZ96" s="226"/>
      <c r="CA96" s="226"/>
      <c r="CB96" s="226"/>
      <c r="CC96" s="226"/>
      <c r="CD96" s="226"/>
      <c r="CE96" s="226"/>
      <c r="CF96" s="226"/>
      <c r="CG96" s="226"/>
      <c r="CH96" s="226"/>
      <c r="CI96" s="226"/>
      <c r="CJ96" s="226"/>
      <c r="CK96" s="226"/>
      <c r="CL96" s="227"/>
      <c r="CM96" s="227"/>
      <c r="CN96" s="227"/>
      <c r="CO96" s="227"/>
      <c r="CP96" s="227"/>
      <c r="CQ96" s="227"/>
      <c r="CR96" s="227"/>
      <c r="CS96" s="227"/>
      <c r="CT96" s="227"/>
      <c r="CU96" s="227"/>
      <c r="CV96" s="227">
        <v>1</v>
      </c>
      <c r="CW96" s="227"/>
      <c r="CX96" s="220"/>
      <c r="CY96" s="220"/>
      <c r="CZ96" s="220"/>
      <c r="DA96" s="228"/>
      <c r="DB96" s="228"/>
      <c r="DC96" s="228"/>
      <c r="DD96" s="228"/>
      <c r="DE96" s="228"/>
      <c r="DF96" s="228"/>
      <c r="DG96" s="228"/>
      <c r="DH96" s="228"/>
      <c r="DI96" s="228"/>
      <c r="DJ96" s="228"/>
      <c r="DK96" s="830"/>
      <c r="DL96" s="830"/>
      <c r="DM96" s="830"/>
      <c r="DN96" s="830"/>
      <c r="DO96" s="830"/>
      <c r="DP96" s="830"/>
      <c r="DQ96" s="1274"/>
      <c r="DR96" s="1274"/>
      <c r="DS96" s="1337"/>
    </row>
    <row r="97" spans="1:124" s="1269" customFormat="1" ht="11.1" customHeight="1" x14ac:dyDescent="0.2">
      <c r="A97" s="886" t="str">
        <f t="array" ref="A97">IF((G97&gt;=1),MAX(IF(AA97:DS97=1,$AA$2:$DS$2)),"-")</f>
        <v>-</v>
      </c>
      <c r="B97" s="177" t="s">
        <v>77</v>
      </c>
      <c r="C97" s="945">
        <f t="shared" si="45"/>
        <v>2</v>
      </c>
      <c r="D97" s="944">
        <f t="shared" si="46"/>
        <v>2.0833333333333332E-2</v>
      </c>
      <c r="E97" s="893">
        <f t="array" ref="E97">IF((C97&gt;=1),MIN(IF(AA97:DS97&gt;=1,$AA$3:$DS$3)),"-")</f>
        <v>40424</v>
      </c>
      <c r="F97" s="890">
        <f t="array" ref="F97">IF((C97&gt;=1),MAX(IF(AA97:DS97&gt;=1,$AA$3:$DS$3)),"-")</f>
        <v>41432</v>
      </c>
      <c r="G97" s="939">
        <f t="shared" si="47"/>
        <v>0</v>
      </c>
      <c r="H97" s="943">
        <f t="shared" si="48"/>
        <v>0</v>
      </c>
      <c r="I97" s="859" t="str">
        <f t="array" ref="I97">IF((G97&gt;=1),MAX(IF(AA97:DS97=1,$AA$3:$DS$3)),"-")</f>
        <v>-</v>
      </c>
      <c r="J97" s="868" t="str">
        <f t="shared" ca="1" si="49"/>
        <v>-</v>
      </c>
      <c r="K97" s="868" t="str">
        <f t="shared" ca="1" si="50"/>
        <v>-</v>
      </c>
      <c r="L97" s="942">
        <f t="shared" si="51"/>
        <v>0</v>
      </c>
      <c r="M97" s="941">
        <f t="shared" si="52"/>
        <v>0</v>
      </c>
      <c r="N97" s="280">
        <f t="shared" si="53"/>
        <v>0</v>
      </c>
      <c r="O97" s="940">
        <f t="shared" si="54"/>
        <v>0</v>
      </c>
      <c r="P97" s="939">
        <f t="shared" si="55"/>
        <v>0</v>
      </c>
      <c r="Q97" s="938">
        <f t="shared" si="56"/>
        <v>0</v>
      </c>
      <c r="R97" s="825">
        <f t="shared" si="57"/>
        <v>0</v>
      </c>
      <c r="S97" s="281">
        <f t="shared" si="58"/>
        <v>0</v>
      </c>
      <c r="T97" s="826">
        <f t="shared" si="59"/>
        <v>0</v>
      </c>
      <c r="U97" s="282">
        <f t="shared" si="60"/>
        <v>0</v>
      </c>
      <c r="V97" s="283">
        <f t="array" ref="V97">SUM(1*(AA$5:DS$5=AA97:DS97))-1</f>
        <v>1</v>
      </c>
      <c r="W97" s="284">
        <f t="shared" si="61"/>
        <v>0.5</v>
      </c>
      <c r="X97" s="873">
        <f t="shared" si="62"/>
        <v>10.5</v>
      </c>
      <c r="Y97" s="873">
        <f t="shared" si="63"/>
        <v>11</v>
      </c>
      <c r="Z97" s="881">
        <f t="shared" si="64"/>
        <v>0.95454545454545459</v>
      </c>
      <c r="AA97" s="218"/>
      <c r="AB97" s="219"/>
      <c r="AC97" s="219"/>
      <c r="AD97" s="235"/>
      <c r="AE97" s="235"/>
      <c r="AF97" s="230"/>
      <c r="AG97" s="230"/>
      <c r="AH97" s="230"/>
      <c r="AI97" s="230"/>
      <c r="AJ97" s="230"/>
      <c r="AK97" s="230"/>
      <c r="AL97" s="222"/>
      <c r="AM97" s="222"/>
      <c r="AN97" s="222"/>
      <c r="AO97" s="222"/>
      <c r="AP97" s="222"/>
      <c r="AQ97" s="222"/>
      <c r="AR97" s="222"/>
      <c r="AS97" s="222"/>
      <c r="AT97" s="223"/>
      <c r="AU97" s="223"/>
      <c r="AV97" s="223"/>
      <c r="AW97" s="223"/>
      <c r="AX97" s="223"/>
      <c r="AY97" s="223"/>
      <c r="AZ97" s="223"/>
      <c r="BA97" s="223"/>
      <c r="BB97" s="223"/>
      <c r="BC97" s="223"/>
      <c r="BD97" s="224">
        <v>7</v>
      </c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5"/>
      <c r="BP97" s="225"/>
      <c r="BQ97" s="225"/>
      <c r="BR97" s="225"/>
      <c r="BS97" s="225"/>
      <c r="BT97" s="225"/>
      <c r="BU97" s="225"/>
      <c r="BV97" s="225"/>
      <c r="BW97" s="225"/>
      <c r="BX97" s="225"/>
      <c r="BY97" s="226"/>
      <c r="BZ97" s="226"/>
      <c r="CA97" s="226"/>
      <c r="CB97" s="226"/>
      <c r="CC97" s="226"/>
      <c r="CD97" s="226"/>
      <c r="CE97" s="226"/>
      <c r="CF97" s="226"/>
      <c r="CG97" s="226"/>
      <c r="CH97" s="226"/>
      <c r="CI97" s="226"/>
      <c r="CJ97" s="226"/>
      <c r="CK97" s="226">
        <v>14</v>
      </c>
      <c r="CL97" s="227"/>
      <c r="CM97" s="227"/>
      <c r="CN97" s="227"/>
      <c r="CO97" s="227"/>
      <c r="CP97" s="227"/>
      <c r="CQ97" s="227"/>
      <c r="CR97" s="227"/>
      <c r="CS97" s="227"/>
      <c r="CT97" s="227"/>
      <c r="CU97" s="227"/>
      <c r="CV97" s="227"/>
      <c r="CW97" s="227"/>
      <c r="CX97" s="220"/>
      <c r="CY97" s="220"/>
      <c r="CZ97" s="220"/>
      <c r="DA97" s="228"/>
      <c r="DB97" s="228"/>
      <c r="DC97" s="228"/>
      <c r="DD97" s="228"/>
      <c r="DE97" s="228"/>
      <c r="DF97" s="228"/>
      <c r="DG97" s="228"/>
      <c r="DH97" s="228"/>
      <c r="DI97" s="228"/>
      <c r="DJ97" s="228"/>
      <c r="DK97" s="830"/>
      <c r="DL97" s="830"/>
      <c r="DM97" s="830"/>
      <c r="DN97" s="830"/>
      <c r="DO97" s="830"/>
      <c r="DP97" s="830"/>
      <c r="DQ97" s="1274"/>
      <c r="DR97" s="1274"/>
      <c r="DS97" s="1337"/>
    </row>
    <row r="98" spans="1:124" s="1269" customFormat="1" ht="11.1" customHeight="1" x14ac:dyDescent="0.2">
      <c r="A98" s="886" t="str">
        <f t="array" ref="A98">IF((G98&gt;=1),MAX(IF(AA98:DS98=1,$AA$2:$DS$2)),"-")</f>
        <v>-</v>
      </c>
      <c r="B98" s="177" t="s">
        <v>225</v>
      </c>
      <c r="C98" s="945">
        <f t="shared" si="45"/>
        <v>1</v>
      </c>
      <c r="D98" s="944">
        <f t="shared" si="46"/>
        <v>1.0416666666666666E-2</v>
      </c>
      <c r="E98" s="893">
        <f t="array" ref="E98">IF((C98&gt;=1),MIN(IF(AA98:DS98&gt;=1,$AA$3:$DS$3)),"-")</f>
        <v>39308</v>
      </c>
      <c r="F98" s="890">
        <f t="array" ref="F98">IF((C98&gt;=1),MAX(IF(AA98:DS98&gt;=1,$AA$3:$DS$3)),"-")</f>
        <v>39308</v>
      </c>
      <c r="G98" s="939">
        <f t="shared" si="47"/>
        <v>0</v>
      </c>
      <c r="H98" s="943">
        <f t="shared" si="48"/>
        <v>0</v>
      </c>
      <c r="I98" s="859" t="str">
        <f t="array" ref="I98">IF((G98&gt;=1),MAX(IF(AA98:DS98=1,$AA$3:$DS$3)),"-")</f>
        <v>-</v>
      </c>
      <c r="J98" s="868" t="str">
        <f t="shared" ca="1" si="49"/>
        <v>-</v>
      </c>
      <c r="K98" s="868" t="str">
        <f t="shared" ca="1" si="50"/>
        <v>-</v>
      </c>
      <c r="L98" s="942">
        <f t="shared" si="51"/>
        <v>0</v>
      </c>
      <c r="M98" s="941">
        <f t="shared" si="52"/>
        <v>0</v>
      </c>
      <c r="N98" s="280">
        <f t="shared" si="53"/>
        <v>0</v>
      </c>
      <c r="O98" s="940">
        <f t="shared" si="54"/>
        <v>0</v>
      </c>
      <c r="P98" s="939">
        <f t="shared" si="55"/>
        <v>0</v>
      </c>
      <c r="Q98" s="938">
        <f t="shared" si="56"/>
        <v>0</v>
      </c>
      <c r="R98" s="825">
        <f t="shared" si="57"/>
        <v>0</v>
      </c>
      <c r="S98" s="281">
        <f t="shared" si="58"/>
        <v>0</v>
      </c>
      <c r="T98" s="826">
        <f t="shared" si="59"/>
        <v>0</v>
      </c>
      <c r="U98" s="282">
        <f t="shared" si="60"/>
        <v>0</v>
      </c>
      <c r="V98" s="283">
        <f t="array" ref="V98">SUM(1*(AA$5:DS$5=AA98:DS98))-1</f>
        <v>1</v>
      </c>
      <c r="W98" s="284">
        <f t="shared" si="61"/>
        <v>1</v>
      </c>
      <c r="X98" s="873">
        <f t="shared" si="62"/>
        <v>10</v>
      </c>
      <c r="Y98" s="873">
        <f t="shared" si="63"/>
        <v>10</v>
      </c>
      <c r="Z98" s="881">
        <f t="shared" si="64"/>
        <v>1</v>
      </c>
      <c r="AA98" s="229"/>
      <c r="AB98" s="227"/>
      <c r="AC98" s="227">
        <v>10</v>
      </c>
      <c r="AD98" s="235"/>
      <c r="AE98" s="235"/>
      <c r="AF98" s="230"/>
      <c r="AG98" s="230"/>
      <c r="AH98" s="230"/>
      <c r="AI98" s="230"/>
      <c r="AJ98" s="230"/>
      <c r="AK98" s="230"/>
      <c r="AL98" s="222"/>
      <c r="AM98" s="222"/>
      <c r="AN98" s="222"/>
      <c r="AO98" s="222"/>
      <c r="AP98" s="222"/>
      <c r="AQ98" s="222"/>
      <c r="AR98" s="222"/>
      <c r="AS98" s="222"/>
      <c r="AT98" s="223"/>
      <c r="AU98" s="223"/>
      <c r="AV98" s="223"/>
      <c r="AW98" s="223"/>
      <c r="AX98" s="223"/>
      <c r="AY98" s="223"/>
      <c r="AZ98" s="223"/>
      <c r="BA98" s="223"/>
      <c r="BB98" s="223"/>
      <c r="BC98" s="223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5"/>
      <c r="BP98" s="225"/>
      <c r="BQ98" s="225"/>
      <c r="BR98" s="225"/>
      <c r="BS98" s="225"/>
      <c r="BT98" s="225"/>
      <c r="BU98" s="225"/>
      <c r="BV98" s="225"/>
      <c r="BW98" s="225"/>
      <c r="BX98" s="225"/>
      <c r="BY98" s="226"/>
      <c r="BZ98" s="226"/>
      <c r="CA98" s="226"/>
      <c r="CB98" s="226"/>
      <c r="CC98" s="226"/>
      <c r="CD98" s="226"/>
      <c r="CE98" s="226"/>
      <c r="CF98" s="226"/>
      <c r="CG98" s="226"/>
      <c r="CH98" s="226"/>
      <c r="CI98" s="226"/>
      <c r="CJ98" s="226"/>
      <c r="CK98" s="226"/>
      <c r="CL98" s="227"/>
      <c r="CM98" s="227"/>
      <c r="CN98" s="227"/>
      <c r="CO98" s="227"/>
      <c r="CP98" s="227"/>
      <c r="CQ98" s="227"/>
      <c r="CR98" s="227"/>
      <c r="CS98" s="227"/>
      <c r="CT98" s="227"/>
      <c r="CU98" s="227"/>
      <c r="CV98" s="227"/>
      <c r="CW98" s="227"/>
      <c r="CX98" s="220"/>
      <c r="CY98" s="220"/>
      <c r="CZ98" s="220"/>
      <c r="DA98" s="228"/>
      <c r="DB98" s="228"/>
      <c r="DC98" s="228"/>
      <c r="DD98" s="228"/>
      <c r="DE98" s="228"/>
      <c r="DF98" s="228"/>
      <c r="DG98" s="228"/>
      <c r="DH98" s="228"/>
      <c r="DI98" s="228"/>
      <c r="DJ98" s="228"/>
      <c r="DK98" s="830"/>
      <c r="DL98" s="830"/>
      <c r="DM98" s="830"/>
      <c r="DN98" s="830"/>
      <c r="DO98" s="830"/>
      <c r="DP98" s="830"/>
      <c r="DQ98" s="1274"/>
      <c r="DR98" s="1274"/>
      <c r="DS98" s="1337"/>
    </row>
    <row r="99" spans="1:124" s="1269" customFormat="1" ht="11.1" customHeight="1" x14ac:dyDescent="0.2">
      <c r="A99" s="886">
        <f t="array" ref="A99">IF((G99&gt;=1),MAX(IF(AA99:DS99=1,$AA$2:$DS$2)),"-")</f>
        <v>9</v>
      </c>
      <c r="B99" s="176" t="s">
        <v>221</v>
      </c>
      <c r="C99" s="945">
        <f t="shared" si="45"/>
        <v>13</v>
      </c>
      <c r="D99" s="944">
        <f t="shared" si="46"/>
        <v>0.13541666666666666</v>
      </c>
      <c r="E99" s="893">
        <f t="array" ref="E99">IF((C99&gt;=1),MIN(IF(AA99:DS99&gt;=1,$AA$3:$DS$3)),"-")</f>
        <v>39227</v>
      </c>
      <c r="F99" s="890">
        <f t="array" ref="F99">IF((C99&gt;=1),MAX(IF(AA99:DS99&gt;=1,$AA$3:$DS$3)),"-")</f>
        <v>41996</v>
      </c>
      <c r="G99" s="939">
        <f t="shared" si="47"/>
        <v>3</v>
      </c>
      <c r="H99" s="943">
        <f t="shared" si="48"/>
        <v>0.23076923076923078</v>
      </c>
      <c r="I99" s="859">
        <f t="array" ref="I99">IF((G99&gt;=1),MAX(IF(AA99:DS99=1,$AA$3:$DS$3)),"-")</f>
        <v>39536</v>
      </c>
      <c r="J99" s="868">
        <f t="shared" ca="1" si="49"/>
        <v>7</v>
      </c>
      <c r="K99" s="868">
        <f t="shared" ca="1" si="50"/>
        <v>87</v>
      </c>
      <c r="L99" s="942">
        <f t="shared" si="51"/>
        <v>2</v>
      </c>
      <c r="M99" s="941">
        <f t="shared" si="52"/>
        <v>0.15384615384615385</v>
      </c>
      <c r="N99" s="280">
        <f t="shared" si="53"/>
        <v>3</v>
      </c>
      <c r="O99" s="940">
        <f t="shared" si="54"/>
        <v>0.23076923076923078</v>
      </c>
      <c r="P99" s="939">
        <f t="shared" si="55"/>
        <v>8</v>
      </c>
      <c r="Q99" s="938">
        <f t="shared" si="56"/>
        <v>0.61538461538461542</v>
      </c>
      <c r="R99" s="825">
        <f t="shared" si="57"/>
        <v>9</v>
      </c>
      <c r="S99" s="281">
        <f t="shared" si="58"/>
        <v>0.69230769230769229</v>
      </c>
      <c r="T99" s="826">
        <f t="shared" si="59"/>
        <v>10</v>
      </c>
      <c r="U99" s="282">
        <f t="shared" si="60"/>
        <v>0.76923076923076927</v>
      </c>
      <c r="V99" s="283">
        <f t="array" ref="V99">SUM(1*(AA$5:DS$5=AA99:DS99))-1</f>
        <v>1</v>
      </c>
      <c r="W99" s="284">
        <f t="shared" si="61"/>
        <v>7.6923076923076927E-2</v>
      </c>
      <c r="X99" s="873">
        <f t="shared" si="62"/>
        <v>4.3076923076923075</v>
      </c>
      <c r="Y99" s="873">
        <f t="shared" si="63"/>
        <v>12.692307692307692</v>
      </c>
      <c r="Z99" s="881">
        <f t="shared" si="64"/>
        <v>0.33939393939393941</v>
      </c>
      <c r="AA99" s="229">
        <v>1</v>
      </c>
      <c r="AB99" s="227">
        <v>3</v>
      </c>
      <c r="AC99" s="227"/>
      <c r="AD99" s="220">
        <v>4</v>
      </c>
      <c r="AE99" s="220"/>
      <c r="AF99" s="220">
        <v>2</v>
      </c>
      <c r="AG99" s="220">
        <v>1</v>
      </c>
      <c r="AH99" s="220"/>
      <c r="AI99" s="220">
        <v>1</v>
      </c>
      <c r="AJ99" s="220"/>
      <c r="AK99" s="220">
        <v>8</v>
      </c>
      <c r="AL99" s="222"/>
      <c r="AM99" s="222"/>
      <c r="AN99" s="222">
        <v>4</v>
      </c>
      <c r="AO99" s="222">
        <v>3</v>
      </c>
      <c r="AP99" s="222"/>
      <c r="AQ99" s="222"/>
      <c r="AR99" s="222"/>
      <c r="AS99" s="222"/>
      <c r="AT99" s="223">
        <v>3</v>
      </c>
      <c r="AU99" s="223"/>
      <c r="AV99" s="223"/>
      <c r="AW99" s="223"/>
      <c r="AX99" s="223">
        <v>11</v>
      </c>
      <c r="AY99" s="223"/>
      <c r="AZ99" s="223"/>
      <c r="BA99" s="223"/>
      <c r="BB99" s="223"/>
      <c r="BC99" s="223"/>
      <c r="BD99" s="224"/>
      <c r="BE99" s="224"/>
      <c r="BF99" s="224">
        <v>13</v>
      </c>
      <c r="BG99" s="224"/>
      <c r="BH99" s="224"/>
      <c r="BI99" s="224"/>
      <c r="BJ99" s="224"/>
      <c r="BK99" s="224"/>
      <c r="BL99" s="224"/>
      <c r="BM99" s="224"/>
      <c r="BN99" s="224"/>
      <c r="BO99" s="225"/>
      <c r="BP99" s="225"/>
      <c r="BQ99" s="225"/>
      <c r="BR99" s="225"/>
      <c r="BS99" s="225"/>
      <c r="BT99" s="225"/>
      <c r="BU99" s="225"/>
      <c r="BV99" s="225"/>
      <c r="BW99" s="225"/>
      <c r="BX99" s="225"/>
      <c r="BY99" s="226"/>
      <c r="BZ99" s="226"/>
      <c r="CA99" s="226"/>
      <c r="CB99" s="226"/>
      <c r="CC99" s="226"/>
      <c r="CD99" s="226"/>
      <c r="CE99" s="226"/>
      <c r="CF99" s="226"/>
      <c r="CG99" s="226"/>
      <c r="CH99" s="226"/>
      <c r="CI99" s="226"/>
      <c r="CJ99" s="226"/>
      <c r="CK99" s="226"/>
      <c r="CL99" s="227"/>
      <c r="CM99" s="227"/>
      <c r="CN99" s="227"/>
      <c r="CO99" s="227"/>
      <c r="CP99" s="227"/>
      <c r="CQ99" s="227"/>
      <c r="CR99" s="227"/>
      <c r="CS99" s="227"/>
      <c r="CT99" s="227"/>
      <c r="CU99" s="227"/>
      <c r="CV99" s="227"/>
      <c r="CW99" s="227"/>
      <c r="CX99" s="220"/>
      <c r="CY99" s="220"/>
      <c r="CZ99" s="220"/>
      <c r="DA99" s="228"/>
      <c r="DB99" s="228"/>
      <c r="DC99" s="228">
        <v>2</v>
      </c>
      <c r="DD99" s="228"/>
      <c r="DE99" s="228"/>
      <c r="DF99" s="228"/>
      <c r="DG99" s="228"/>
      <c r="DH99" s="228"/>
      <c r="DI99" s="228"/>
      <c r="DJ99" s="228"/>
      <c r="DK99" s="830"/>
      <c r="DL99" s="830"/>
      <c r="DM99" s="830"/>
      <c r="DN99" s="830"/>
      <c r="DO99" s="830"/>
      <c r="DP99" s="830"/>
      <c r="DQ99" s="1274"/>
      <c r="DR99" s="1274"/>
      <c r="DS99" s="1337"/>
    </row>
    <row r="100" spans="1:124" s="1269" customFormat="1" ht="11.1" customHeight="1" x14ac:dyDescent="0.2">
      <c r="A100" s="886" t="str">
        <f t="array" ref="A100">IF((G100&gt;=1),MAX(IF(AA100:DS100=1,$AA$2:$DS$2)),"-")</f>
        <v>-</v>
      </c>
      <c r="B100" s="177" t="s">
        <v>16</v>
      </c>
      <c r="C100" s="945">
        <f t="shared" si="45"/>
        <v>1</v>
      </c>
      <c r="D100" s="944">
        <f t="shared" si="46"/>
        <v>1.0416666666666666E-2</v>
      </c>
      <c r="E100" s="893">
        <f t="array" ref="E100">IF((C100&gt;=1),MIN(IF(AA100:DS100&gt;=1,$AA$3:$DS$3)),"-")</f>
        <v>39410</v>
      </c>
      <c r="F100" s="890">
        <f t="array" ref="F100">IF((C100&gt;=1),MAX(IF(AA100:DS100&gt;=1,$AA$3:$DS$3)),"-")</f>
        <v>39410</v>
      </c>
      <c r="G100" s="939">
        <f t="shared" si="47"/>
        <v>0</v>
      </c>
      <c r="H100" s="943">
        <f t="shared" si="48"/>
        <v>0</v>
      </c>
      <c r="I100" s="859" t="str">
        <f t="array" ref="I100">IF((G100&gt;=1),MAX(IF(AA100:DS100=1,$AA$3:$DS$3)),"-")</f>
        <v>-</v>
      </c>
      <c r="J100" s="868" t="str">
        <f t="shared" ca="1" si="49"/>
        <v>-</v>
      </c>
      <c r="K100" s="868" t="str">
        <f t="shared" ca="1" si="50"/>
        <v>-</v>
      </c>
      <c r="L100" s="942">
        <f t="shared" si="51"/>
        <v>0</v>
      </c>
      <c r="M100" s="941">
        <f t="shared" si="52"/>
        <v>0</v>
      </c>
      <c r="N100" s="280">
        <f t="shared" si="53"/>
        <v>0</v>
      </c>
      <c r="O100" s="940">
        <f t="shared" si="54"/>
        <v>0</v>
      </c>
      <c r="P100" s="939">
        <f t="shared" si="55"/>
        <v>0</v>
      </c>
      <c r="Q100" s="938">
        <f t="shared" si="56"/>
        <v>0</v>
      </c>
      <c r="R100" s="825">
        <f t="shared" si="57"/>
        <v>0</v>
      </c>
      <c r="S100" s="281">
        <f t="shared" si="58"/>
        <v>0</v>
      </c>
      <c r="T100" s="826">
        <f t="shared" si="59"/>
        <v>0</v>
      </c>
      <c r="U100" s="282">
        <f t="shared" si="60"/>
        <v>0</v>
      </c>
      <c r="V100" s="283">
        <f t="array" ref="V100">SUM(1*(AA$5:DS$5=AA100:DS100))-1</f>
        <v>0</v>
      </c>
      <c r="W100" s="284">
        <f t="shared" si="61"/>
        <v>0</v>
      </c>
      <c r="X100" s="873">
        <f t="shared" si="62"/>
        <v>9</v>
      </c>
      <c r="Y100" s="873">
        <f t="shared" si="63"/>
        <v>13</v>
      </c>
      <c r="Z100" s="881">
        <f t="shared" si="64"/>
        <v>0.69230769230769229</v>
      </c>
      <c r="AA100" s="218"/>
      <c r="AB100" s="219"/>
      <c r="AC100" s="219"/>
      <c r="AD100" s="220"/>
      <c r="AE100" s="220"/>
      <c r="AF100" s="220">
        <v>9</v>
      </c>
      <c r="AG100" s="220"/>
      <c r="AH100" s="220"/>
      <c r="AI100" s="220"/>
      <c r="AJ100" s="220"/>
      <c r="AK100" s="220"/>
      <c r="AL100" s="222"/>
      <c r="AM100" s="222"/>
      <c r="AN100" s="222"/>
      <c r="AO100" s="222"/>
      <c r="AP100" s="222"/>
      <c r="AQ100" s="222"/>
      <c r="AR100" s="222"/>
      <c r="AS100" s="222"/>
      <c r="AT100" s="223"/>
      <c r="AU100" s="223"/>
      <c r="AV100" s="223"/>
      <c r="AW100" s="223"/>
      <c r="AX100" s="223"/>
      <c r="AY100" s="223"/>
      <c r="AZ100" s="223"/>
      <c r="BA100" s="223"/>
      <c r="BB100" s="223"/>
      <c r="BC100" s="223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5"/>
      <c r="BP100" s="225"/>
      <c r="BQ100" s="225"/>
      <c r="BR100" s="225"/>
      <c r="BS100" s="225"/>
      <c r="BT100" s="225"/>
      <c r="BU100" s="225"/>
      <c r="BV100" s="225"/>
      <c r="BW100" s="225"/>
      <c r="BX100" s="225"/>
      <c r="BY100" s="226"/>
      <c r="BZ100" s="226"/>
      <c r="CA100" s="226"/>
      <c r="CB100" s="226"/>
      <c r="CC100" s="226"/>
      <c r="CD100" s="226"/>
      <c r="CE100" s="226"/>
      <c r="CF100" s="226"/>
      <c r="CG100" s="226"/>
      <c r="CH100" s="226"/>
      <c r="CI100" s="226"/>
      <c r="CJ100" s="226"/>
      <c r="CK100" s="226"/>
      <c r="CL100" s="227"/>
      <c r="CM100" s="227"/>
      <c r="CN100" s="227"/>
      <c r="CO100" s="227"/>
      <c r="CP100" s="227"/>
      <c r="CQ100" s="227"/>
      <c r="CR100" s="227"/>
      <c r="CS100" s="227"/>
      <c r="CT100" s="227"/>
      <c r="CU100" s="227"/>
      <c r="CV100" s="227"/>
      <c r="CW100" s="227"/>
      <c r="CX100" s="220"/>
      <c r="CY100" s="220"/>
      <c r="CZ100" s="220"/>
      <c r="DA100" s="228"/>
      <c r="DB100" s="228"/>
      <c r="DC100" s="228"/>
      <c r="DD100" s="228"/>
      <c r="DE100" s="228"/>
      <c r="DF100" s="228"/>
      <c r="DG100" s="228"/>
      <c r="DH100" s="228"/>
      <c r="DI100" s="228"/>
      <c r="DJ100" s="228"/>
      <c r="DK100" s="830"/>
      <c r="DL100" s="830"/>
      <c r="DM100" s="830"/>
      <c r="DN100" s="830"/>
      <c r="DO100" s="830"/>
      <c r="DP100" s="830"/>
      <c r="DQ100" s="1274"/>
      <c r="DR100" s="1274"/>
      <c r="DS100" s="1337"/>
      <c r="DT100" s="1353"/>
    </row>
    <row r="101" spans="1:124" s="279" customFormat="1" ht="11.25" customHeight="1" x14ac:dyDescent="0.25">
      <c r="B101" s="946"/>
      <c r="C101" s="946"/>
      <c r="D101" s="946"/>
      <c r="E101" s="946"/>
      <c r="F101" s="946"/>
      <c r="G101" s="947"/>
      <c r="H101" s="948"/>
      <c r="I101" s="949"/>
      <c r="J101" s="950"/>
      <c r="K101" s="950"/>
      <c r="L101" s="947"/>
      <c r="M101" s="948"/>
      <c r="N101" s="947"/>
      <c r="O101" s="948"/>
      <c r="P101" s="947"/>
      <c r="Q101" s="948"/>
      <c r="R101" s="947"/>
      <c r="S101" s="948"/>
      <c r="T101" s="947"/>
      <c r="AA101" s="948"/>
      <c r="AB101" s="948"/>
      <c r="AC101" s="948"/>
      <c r="AD101" s="948"/>
      <c r="AE101" s="948"/>
      <c r="AF101" s="948"/>
      <c r="AG101" s="948"/>
      <c r="AH101" s="948"/>
      <c r="AI101" s="948"/>
      <c r="AJ101" s="948"/>
      <c r="AK101" s="948"/>
      <c r="AL101" s="948"/>
      <c r="AM101" s="948"/>
      <c r="AN101" s="948"/>
      <c r="AO101" s="948"/>
      <c r="AP101" s="948"/>
      <c r="AQ101" s="948"/>
      <c r="AR101" s="948"/>
      <c r="AS101" s="948"/>
      <c r="AT101" s="948"/>
      <c r="AU101" s="948"/>
      <c r="AV101" s="948"/>
      <c r="AW101" s="948"/>
      <c r="AX101" s="948"/>
      <c r="AY101" s="948"/>
      <c r="AZ101" s="948"/>
      <c r="BA101" s="948"/>
      <c r="BB101" s="948"/>
      <c r="BC101" s="948"/>
      <c r="BD101" s="948"/>
      <c r="BE101" s="948"/>
      <c r="BF101" s="948"/>
      <c r="BG101" s="948"/>
      <c r="BH101" s="948"/>
      <c r="BI101" s="948"/>
      <c r="BJ101" s="948"/>
      <c r="BK101" s="948"/>
      <c r="BL101" s="948"/>
      <c r="BM101" s="948"/>
      <c r="BN101" s="948"/>
      <c r="BO101" s="948"/>
      <c r="BP101" s="948"/>
      <c r="BQ101" s="948"/>
      <c r="BR101" s="948"/>
      <c r="BS101" s="948"/>
      <c r="BT101" s="948"/>
      <c r="BU101" s="948"/>
      <c r="BV101" s="948"/>
      <c r="BW101" s="948"/>
      <c r="BX101" s="948"/>
      <c r="BY101" s="948"/>
      <c r="BZ101" s="948"/>
      <c r="CA101" s="948"/>
      <c r="CB101" s="948"/>
      <c r="CC101" s="948"/>
      <c r="CD101" s="948"/>
      <c r="CE101" s="948"/>
      <c r="CF101" s="948"/>
      <c r="CG101" s="948"/>
      <c r="CH101" s="948"/>
      <c r="CI101" s="948"/>
      <c r="CJ101" s="948"/>
      <c r="CK101" s="948"/>
      <c r="CL101" s="948"/>
      <c r="CM101" s="948"/>
      <c r="CN101" s="948"/>
      <c r="CO101" s="948"/>
      <c r="CP101" s="948"/>
      <c r="CQ101" s="948"/>
      <c r="CR101" s="948"/>
      <c r="CS101" s="948"/>
      <c r="CT101" s="948"/>
      <c r="CU101" s="948"/>
      <c r="CV101" s="948"/>
      <c r="CW101" s="948"/>
      <c r="CX101" s="948"/>
      <c r="CY101" s="948"/>
      <c r="CZ101" s="948"/>
      <c r="DA101" s="948"/>
      <c r="DB101" s="948"/>
      <c r="DC101" s="948"/>
      <c r="DD101" s="948"/>
      <c r="DE101" s="948"/>
      <c r="DF101" s="948"/>
      <c r="DG101" s="948"/>
      <c r="DH101" s="948"/>
      <c r="DI101" s="948"/>
      <c r="DJ101" s="948"/>
      <c r="DK101" s="948"/>
      <c r="DL101" s="948"/>
      <c r="DM101" s="948"/>
      <c r="DN101" s="948"/>
      <c r="DO101" s="948"/>
      <c r="DP101" s="948"/>
      <c r="DQ101" s="948"/>
      <c r="DR101" s="948"/>
      <c r="DS101" s="948"/>
    </row>
    <row r="102" spans="1:124" s="279" customFormat="1" ht="11.25" customHeight="1" x14ac:dyDescent="0.25">
      <c r="B102" s="946"/>
      <c r="C102" s="946"/>
      <c r="D102" s="946"/>
      <c r="E102" s="946"/>
      <c r="F102" s="946"/>
      <c r="G102" s="947"/>
      <c r="H102" s="948"/>
      <c r="I102" s="949"/>
      <c r="J102" s="950"/>
      <c r="K102" s="950"/>
      <c r="L102" s="947"/>
      <c r="M102" s="948"/>
      <c r="N102" s="947"/>
      <c r="O102" s="948"/>
      <c r="P102" s="947"/>
      <c r="Q102" s="948"/>
      <c r="R102" s="947"/>
      <c r="S102" s="948"/>
      <c r="T102" s="947"/>
    </row>
    <row r="103" spans="1:124" s="1354" customFormat="1" ht="15" customHeight="1" x14ac:dyDescent="0.25">
      <c r="A103" s="887"/>
      <c r="B103" s="1668" t="s">
        <v>301</v>
      </c>
      <c r="C103" s="1668"/>
      <c r="D103" s="1668"/>
      <c r="E103" s="1668"/>
      <c r="F103" s="1668"/>
      <c r="G103" s="1673">
        <f>C5</f>
        <v>96</v>
      </c>
      <c r="H103" s="1673"/>
      <c r="I103" s="1673"/>
      <c r="J103" s="1673"/>
      <c r="K103" s="1673"/>
      <c r="L103" s="1370"/>
      <c r="M103" s="1689"/>
      <c r="N103" s="1690" t="s">
        <v>346</v>
      </c>
      <c r="O103" s="1691"/>
      <c r="P103" s="1691" t="s">
        <v>301</v>
      </c>
      <c r="Q103" s="1691"/>
      <c r="R103" s="1671" t="s">
        <v>347</v>
      </c>
      <c r="S103" s="1672"/>
      <c r="T103" s="968"/>
      <c r="U103" s="969"/>
      <c r="V103" s="970"/>
      <c r="W103" s="970"/>
      <c r="X103" s="971"/>
      <c r="Y103" s="972"/>
      <c r="Z103" s="973"/>
      <c r="AA103" s="919"/>
      <c r="AB103" s="919"/>
      <c r="AC103" s="919"/>
      <c r="AD103" s="918"/>
      <c r="AE103" s="918"/>
      <c r="AF103" s="918"/>
      <c r="AG103" s="918"/>
      <c r="AH103" s="918"/>
      <c r="AI103" s="920"/>
      <c r="AJ103" s="921"/>
      <c r="AK103" s="921"/>
      <c r="AL103" s="922"/>
      <c r="AM103" s="922"/>
      <c r="AN103" s="922"/>
      <c r="AO103" s="922"/>
      <c r="AP103" s="922"/>
      <c r="AQ103" s="922"/>
      <c r="AR103" s="922"/>
      <c r="AS103" s="922"/>
      <c r="AT103" s="923"/>
      <c r="AU103" s="923"/>
      <c r="AV103" s="924"/>
      <c r="AW103" s="924"/>
      <c r="AX103" s="924"/>
      <c r="AY103" s="924"/>
      <c r="AZ103" s="924"/>
      <c r="BA103" s="924"/>
      <c r="BB103" s="924"/>
      <c r="BC103" s="924"/>
      <c r="BD103" s="925"/>
      <c r="BE103" s="925"/>
      <c r="BF103" s="925"/>
      <c r="BG103" s="925"/>
      <c r="BH103" s="925"/>
      <c r="BI103" s="925"/>
      <c r="BJ103" s="925"/>
      <c r="BK103" s="925"/>
      <c r="BL103" s="925"/>
      <c r="BM103" s="925"/>
      <c r="BN103" s="925"/>
      <c r="BO103" s="926"/>
      <c r="BP103" s="926"/>
      <c r="BQ103" s="926"/>
      <c r="BR103" s="926"/>
      <c r="BS103" s="926"/>
      <c r="BT103" s="926"/>
      <c r="BU103" s="926"/>
      <c r="BV103" s="926"/>
      <c r="BW103" s="926"/>
      <c r="BX103" s="926"/>
      <c r="BY103" s="927"/>
      <c r="BZ103" s="927"/>
      <c r="CA103" s="927"/>
      <c r="CB103" s="927"/>
      <c r="CC103" s="927"/>
      <c r="CD103" s="927"/>
      <c r="CE103" s="927"/>
      <c r="CF103" s="927"/>
      <c r="CG103" s="927"/>
      <c r="CH103" s="927"/>
      <c r="CI103" s="927"/>
      <c r="CJ103" s="927"/>
      <c r="CK103" s="927"/>
      <c r="CL103" s="928"/>
      <c r="CM103" s="928"/>
      <c r="CN103" s="928"/>
      <c r="CO103" s="928"/>
      <c r="CP103" s="928"/>
      <c r="CQ103" s="928"/>
      <c r="CR103" s="928"/>
      <c r="CS103" s="928"/>
      <c r="CT103" s="928"/>
      <c r="CU103" s="928"/>
      <c r="CV103" s="928"/>
      <c r="CW103" s="928"/>
      <c r="CX103" s="929"/>
      <c r="CY103" s="929"/>
      <c r="CZ103" s="929"/>
      <c r="DA103" s="929"/>
      <c r="DB103" s="929"/>
      <c r="DC103" s="929"/>
      <c r="DD103" s="929"/>
      <c r="DE103" s="929"/>
      <c r="DF103" s="929"/>
      <c r="DG103" s="929"/>
      <c r="DH103" s="929"/>
      <c r="DI103" s="929"/>
      <c r="DJ103" s="929"/>
      <c r="DK103" s="930"/>
      <c r="DL103" s="930"/>
      <c r="DM103" s="930"/>
      <c r="DN103" s="930"/>
      <c r="DO103" s="930"/>
      <c r="DP103" s="930"/>
      <c r="DQ103" s="930"/>
      <c r="DR103" s="930"/>
      <c r="DS103" s="930"/>
    </row>
    <row r="104" spans="1:124" s="1354" customFormat="1" ht="15" customHeight="1" x14ac:dyDescent="0.25">
      <c r="A104" s="887"/>
      <c r="B104" s="1668" t="s">
        <v>299</v>
      </c>
      <c r="C104" s="1668"/>
      <c r="D104" s="1668"/>
      <c r="E104" s="1668"/>
      <c r="F104" s="1668"/>
      <c r="G104" s="1673">
        <f>COUNTIF(C7:C100,"&gt;=0")</f>
        <v>94</v>
      </c>
      <c r="H104" s="1673"/>
      <c r="I104" s="1673"/>
      <c r="J104" s="1673"/>
      <c r="K104" s="1673"/>
      <c r="L104" s="1370"/>
      <c r="M104" s="1689"/>
      <c r="N104" s="1690"/>
      <c r="O104" s="1691"/>
      <c r="P104" s="1691"/>
      <c r="Q104" s="1691"/>
      <c r="R104" s="1671"/>
      <c r="S104" s="1672"/>
      <c r="T104" s="968"/>
      <c r="U104" s="969"/>
      <c r="V104" s="970"/>
      <c r="W104" s="970"/>
      <c r="X104" s="971"/>
      <c r="Y104" s="972"/>
      <c r="Z104" s="973"/>
      <c r="AA104" s="919"/>
      <c r="AB104" s="919"/>
      <c r="AC104" s="919"/>
      <c r="AD104" s="918"/>
      <c r="AE104" s="918"/>
      <c r="AF104" s="918"/>
      <c r="AG104" s="918"/>
      <c r="AH104" s="918"/>
      <c r="AI104" s="920"/>
      <c r="AJ104" s="921"/>
      <c r="AK104" s="921"/>
      <c r="AL104" s="922"/>
      <c r="AM104" s="922"/>
      <c r="AN104" s="922"/>
      <c r="AO104" s="922"/>
      <c r="AP104" s="922"/>
      <c r="AQ104" s="922"/>
      <c r="AR104" s="922"/>
      <c r="AS104" s="922"/>
      <c r="AT104" s="923"/>
      <c r="AU104" s="923"/>
      <c r="AV104" s="924"/>
      <c r="AW104" s="924"/>
      <c r="AX104" s="924"/>
      <c r="AY104" s="924"/>
      <c r="AZ104" s="924"/>
      <c r="BA104" s="924"/>
      <c r="BB104" s="924"/>
      <c r="BC104" s="924"/>
      <c r="BD104" s="925"/>
      <c r="BE104" s="925"/>
      <c r="BF104" s="925"/>
      <c r="BG104" s="925"/>
      <c r="BH104" s="925"/>
      <c r="BI104" s="925"/>
      <c r="BJ104" s="925"/>
      <c r="BK104" s="925"/>
      <c r="BL104" s="925"/>
      <c r="BM104" s="925"/>
      <c r="BN104" s="925"/>
      <c r="BO104" s="926"/>
      <c r="BP104" s="926"/>
      <c r="BQ104" s="926"/>
      <c r="BR104" s="926"/>
      <c r="BS104" s="926"/>
      <c r="BT104" s="926"/>
      <c r="BU104" s="926"/>
      <c r="BV104" s="926"/>
      <c r="BW104" s="926"/>
      <c r="BX104" s="926"/>
      <c r="BY104" s="927"/>
      <c r="BZ104" s="927"/>
      <c r="CA104" s="927"/>
      <c r="CB104" s="927"/>
      <c r="CC104" s="927"/>
      <c r="CD104" s="927"/>
      <c r="CE104" s="927"/>
      <c r="CF104" s="927"/>
      <c r="CG104" s="927"/>
      <c r="CH104" s="927"/>
      <c r="CI104" s="927"/>
      <c r="CJ104" s="927"/>
      <c r="CK104" s="927"/>
      <c r="CL104" s="928"/>
      <c r="CM104" s="928"/>
      <c r="CN104" s="928"/>
      <c r="CO104" s="928"/>
      <c r="CP104" s="928"/>
      <c r="CQ104" s="928"/>
      <c r="CR104" s="928"/>
      <c r="CS104" s="928"/>
      <c r="CT104" s="928"/>
      <c r="CU104" s="928"/>
      <c r="CV104" s="928"/>
      <c r="CW104" s="928"/>
      <c r="CX104" s="929"/>
      <c r="CY104" s="929"/>
      <c r="CZ104" s="929"/>
      <c r="DA104" s="929"/>
      <c r="DB104" s="929"/>
      <c r="DC104" s="929"/>
      <c r="DD104" s="929"/>
      <c r="DE104" s="929"/>
      <c r="DF104" s="929"/>
      <c r="DG104" s="929"/>
      <c r="DH104" s="929"/>
      <c r="DI104" s="929"/>
      <c r="DJ104" s="929"/>
      <c r="DK104" s="930"/>
      <c r="DL104" s="930"/>
      <c r="DM104" s="930"/>
      <c r="DN104" s="930"/>
      <c r="DO104" s="930"/>
      <c r="DP104" s="930"/>
      <c r="DQ104" s="930"/>
      <c r="DR104" s="930"/>
      <c r="DS104" s="930"/>
    </row>
    <row r="105" spans="1:124" s="1354" customFormat="1" ht="15" customHeight="1" x14ac:dyDescent="0.25">
      <c r="A105" s="887"/>
      <c r="B105" s="1668" t="s">
        <v>300</v>
      </c>
      <c r="C105" s="1668"/>
      <c r="D105" s="1668"/>
      <c r="E105" s="1668"/>
      <c r="F105" s="1668"/>
      <c r="G105" s="1669">
        <f>SUM(C7:C100)</f>
        <v>1177</v>
      </c>
      <c r="H105" s="1669"/>
      <c r="I105" s="1669"/>
      <c r="J105" s="1669"/>
      <c r="K105" s="1669"/>
      <c r="L105" s="1370"/>
      <c r="M105" s="1689"/>
      <c r="N105" s="1661">
        <v>8</v>
      </c>
      <c r="O105" s="1662"/>
      <c r="P105" s="1674">
        <f>COUNTIF($AA$5:$DS$5,"=8")</f>
        <v>9</v>
      </c>
      <c r="Q105" s="1674"/>
      <c r="R105" s="1665">
        <f t="shared" ref="R105:R115" si="65">P105/COUNTIF($AA$5:$DS$5,"&gt;=0")</f>
        <v>9.375E-2</v>
      </c>
      <c r="S105" s="1666"/>
      <c r="T105" s="962"/>
      <c r="U105" s="963"/>
      <c r="V105" s="964"/>
      <c r="W105" s="964"/>
      <c r="X105" s="965"/>
      <c r="Y105" s="966"/>
      <c r="Z105" s="967"/>
      <c r="AA105" s="919"/>
      <c r="AB105" s="919"/>
      <c r="AC105" s="919"/>
      <c r="AD105" s="918"/>
      <c r="AE105" s="918"/>
      <c r="AF105" s="918"/>
      <c r="AG105" s="918"/>
      <c r="AH105" s="918"/>
      <c r="AI105" s="920"/>
      <c r="AJ105" s="921"/>
      <c r="AK105" s="921"/>
      <c r="AL105" s="922"/>
      <c r="AM105" s="922"/>
      <c r="AN105" s="922"/>
      <c r="AO105" s="922"/>
      <c r="AP105" s="922"/>
      <c r="AQ105" s="922"/>
      <c r="AR105" s="922"/>
      <c r="AS105" s="922"/>
      <c r="AT105" s="923"/>
      <c r="AU105" s="923"/>
      <c r="AV105" s="924"/>
      <c r="AW105" s="924"/>
      <c r="AX105" s="924"/>
      <c r="AY105" s="924"/>
      <c r="AZ105" s="924"/>
      <c r="BA105" s="924"/>
      <c r="BB105" s="924"/>
      <c r="BC105" s="924"/>
      <c r="BD105" s="925"/>
      <c r="BE105" s="925"/>
      <c r="BF105" s="925"/>
      <c r="BG105" s="925"/>
      <c r="BH105" s="925"/>
      <c r="BI105" s="925"/>
      <c r="BJ105" s="925"/>
      <c r="BK105" s="925"/>
      <c r="BL105" s="925"/>
      <c r="BM105" s="925"/>
      <c r="BN105" s="925"/>
      <c r="BO105" s="926"/>
      <c r="BP105" s="926"/>
      <c r="BQ105" s="926"/>
      <c r="BR105" s="926"/>
      <c r="BS105" s="926"/>
      <c r="BT105" s="926"/>
      <c r="BU105" s="926"/>
      <c r="BV105" s="926"/>
      <c r="BW105" s="926"/>
      <c r="BX105" s="926"/>
      <c r="BY105" s="927"/>
      <c r="BZ105" s="927"/>
      <c r="CA105" s="927"/>
      <c r="CB105" s="927"/>
      <c r="CC105" s="927"/>
      <c r="CD105" s="927"/>
      <c r="CE105" s="927"/>
      <c r="CF105" s="927"/>
      <c r="CG105" s="927"/>
      <c r="CH105" s="927"/>
      <c r="CI105" s="927"/>
      <c r="CJ105" s="927"/>
      <c r="CK105" s="927"/>
      <c r="CL105" s="928"/>
      <c r="CM105" s="928"/>
      <c r="CN105" s="928"/>
      <c r="CO105" s="928"/>
      <c r="CP105" s="928"/>
      <c r="CQ105" s="928"/>
      <c r="CR105" s="928"/>
      <c r="CS105" s="928"/>
      <c r="CT105" s="928"/>
      <c r="CU105" s="928"/>
      <c r="CV105" s="928"/>
      <c r="CW105" s="928"/>
      <c r="CX105" s="929"/>
      <c r="CY105" s="929"/>
      <c r="CZ105" s="929"/>
      <c r="DA105" s="929"/>
      <c r="DB105" s="929"/>
      <c r="DC105" s="929"/>
      <c r="DD105" s="929"/>
      <c r="DE105" s="929"/>
      <c r="DF105" s="929"/>
      <c r="DG105" s="929"/>
      <c r="DH105" s="929"/>
      <c r="DI105" s="929"/>
      <c r="DJ105" s="929"/>
      <c r="DK105" s="930"/>
      <c r="DL105" s="930"/>
      <c r="DM105" s="930"/>
      <c r="DN105" s="930"/>
      <c r="DO105" s="930"/>
      <c r="DP105" s="930"/>
      <c r="DQ105" s="930"/>
      <c r="DR105" s="930"/>
      <c r="DS105" s="930"/>
    </row>
    <row r="106" spans="1:124" s="1354" customFormat="1" ht="15" customHeight="1" x14ac:dyDescent="0.25">
      <c r="A106" s="887"/>
      <c r="B106" s="1668" t="s">
        <v>302</v>
      </c>
      <c r="C106" s="1668"/>
      <c r="D106" s="1668"/>
      <c r="E106" s="1668"/>
      <c r="F106" s="1668"/>
      <c r="G106" s="1670">
        <f>AVERAGE(AA5:DO5)</f>
        <v>12.10752688172043</v>
      </c>
      <c r="H106" s="1670"/>
      <c r="I106" s="1670"/>
      <c r="J106" s="1670"/>
      <c r="K106" s="1670"/>
      <c r="L106" s="1370"/>
      <c r="M106" s="1689"/>
      <c r="N106" s="1661">
        <v>9</v>
      </c>
      <c r="O106" s="1662"/>
      <c r="P106" s="1663">
        <f>COUNTIF($AA$5:$DS$5,"=9")</f>
        <v>7</v>
      </c>
      <c r="Q106" s="1664"/>
      <c r="R106" s="1665">
        <f t="shared" si="65"/>
        <v>7.2916666666666671E-2</v>
      </c>
      <c r="S106" s="1666"/>
      <c r="T106" s="962"/>
      <c r="U106" s="963"/>
      <c r="V106" s="964"/>
      <c r="W106" s="964"/>
      <c r="X106" s="965"/>
      <c r="Y106" s="966"/>
      <c r="Z106" s="967"/>
      <c r="AA106" s="919"/>
      <c r="AB106" s="919"/>
      <c r="AC106" s="919"/>
      <c r="AD106" s="918"/>
      <c r="AE106" s="918"/>
      <c r="AF106" s="918"/>
      <c r="AG106" s="918"/>
      <c r="AH106" s="918"/>
      <c r="AI106" s="920"/>
      <c r="AJ106" s="921"/>
      <c r="AK106" s="921"/>
      <c r="AL106" s="922"/>
      <c r="AM106" s="922"/>
      <c r="AN106" s="922"/>
      <c r="AO106" s="922"/>
      <c r="AP106" s="922"/>
      <c r="AQ106" s="922"/>
      <c r="AR106" s="922"/>
      <c r="AS106" s="922"/>
      <c r="AT106" s="923"/>
      <c r="AU106" s="923"/>
      <c r="AV106" s="924"/>
      <c r="AW106" s="924"/>
      <c r="AX106" s="924"/>
      <c r="AY106" s="924"/>
      <c r="AZ106" s="924"/>
      <c r="BA106" s="924"/>
      <c r="BB106" s="924"/>
      <c r="BC106" s="924"/>
      <c r="BD106" s="925"/>
      <c r="BE106" s="925"/>
      <c r="BF106" s="925"/>
      <c r="BG106" s="925"/>
      <c r="BH106" s="925"/>
      <c r="BI106" s="925"/>
      <c r="BJ106" s="925"/>
      <c r="BK106" s="925"/>
      <c r="BL106" s="925"/>
      <c r="BM106" s="925"/>
      <c r="BN106" s="925"/>
      <c r="BO106" s="926"/>
      <c r="BP106" s="926"/>
      <c r="BQ106" s="926"/>
      <c r="BR106" s="926"/>
      <c r="BS106" s="926"/>
      <c r="BT106" s="926"/>
      <c r="BU106" s="926"/>
      <c r="BV106" s="926"/>
      <c r="BW106" s="926"/>
      <c r="BX106" s="926"/>
      <c r="BY106" s="927"/>
      <c r="BZ106" s="927"/>
      <c r="CA106" s="927"/>
      <c r="CB106" s="927"/>
      <c r="CC106" s="927"/>
      <c r="CD106" s="927"/>
      <c r="CE106" s="927"/>
      <c r="CF106" s="927"/>
      <c r="CG106" s="927"/>
      <c r="CH106" s="927"/>
      <c r="CI106" s="927"/>
      <c r="CJ106" s="927"/>
      <c r="CK106" s="927"/>
      <c r="CL106" s="928"/>
      <c r="CM106" s="928"/>
      <c r="CN106" s="928"/>
      <c r="CO106" s="928"/>
      <c r="CP106" s="928"/>
      <c r="CQ106" s="928"/>
      <c r="CR106" s="928"/>
      <c r="CS106" s="928"/>
      <c r="CT106" s="928"/>
      <c r="CU106" s="928"/>
      <c r="CV106" s="928"/>
      <c r="CW106" s="928"/>
      <c r="CX106" s="929"/>
      <c r="CY106" s="929"/>
      <c r="CZ106" s="929"/>
      <c r="DA106" s="929"/>
      <c r="DB106" s="929"/>
      <c r="DC106" s="929"/>
      <c r="DD106" s="929"/>
      <c r="DE106" s="929"/>
      <c r="DF106" s="929"/>
      <c r="DG106" s="929"/>
      <c r="DH106" s="929"/>
      <c r="DI106" s="929"/>
      <c r="DJ106" s="929"/>
      <c r="DK106" s="930"/>
      <c r="DL106" s="930"/>
      <c r="DM106" s="930"/>
      <c r="DN106" s="930"/>
      <c r="DO106" s="930"/>
      <c r="DP106" s="930"/>
      <c r="DQ106" s="930"/>
      <c r="DR106" s="930"/>
      <c r="DS106" s="930"/>
    </row>
    <row r="107" spans="1:124" s="1354" customFormat="1" ht="15" customHeight="1" x14ac:dyDescent="0.25">
      <c r="A107" s="887"/>
      <c r="B107" s="1668" t="s">
        <v>303</v>
      </c>
      <c r="C107" s="1668"/>
      <c r="D107" s="1668"/>
      <c r="E107" s="1668"/>
      <c r="F107" s="1668"/>
      <c r="G107" s="1670">
        <f>AVERAGE(C7:C100)</f>
        <v>12.521276595744681</v>
      </c>
      <c r="H107" s="1670"/>
      <c r="I107" s="1670"/>
      <c r="J107" s="1670"/>
      <c r="K107" s="1670"/>
      <c r="L107" s="1370"/>
      <c r="M107" s="1689"/>
      <c r="N107" s="1661">
        <v>10</v>
      </c>
      <c r="O107" s="1662"/>
      <c r="P107" s="1663">
        <f>COUNTIF($AA$5:$DS$5,"=10")</f>
        <v>16</v>
      </c>
      <c r="Q107" s="1664"/>
      <c r="R107" s="1665">
        <f t="shared" si="65"/>
        <v>0.16666666666666666</v>
      </c>
      <c r="S107" s="1666"/>
      <c r="T107" s="962"/>
      <c r="U107" s="963"/>
      <c r="V107" s="964"/>
      <c r="W107" s="964"/>
      <c r="X107" s="965"/>
      <c r="Y107" s="966"/>
      <c r="Z107" s="967"/>
      <c r="AA107" s="919"/>
      <c r="AB107" s="919"/>
      <c r="AC107" s="919"/>
      <c r="AD107" s="918"/>
      <c r="AE107" s="918"/>
      <c r="AF107" s="918"/>
      <c r="AG107" s="918"/>
      <c r="AH107" s="918"/>
      <c r="AI107" s="920"/>
      <c r="AJ107" s="921"/>
      <c r="AK107" s="921"/>
      <c r="AL107" s="922"/>
      <c r="AM107" s="922"/>
      <c r="AN107" s="922"/>
      <c r="AO107" s="922"/>
      <c r="AP107" s="922"/>
      <c r="AQ107" s="922"/>
      <c r="AR107" s="922"/>
      <c r="AS107" s="922"/>
      <c r="AT107" s="923"/>
      <c r="AU107" s="923"/>
      <c r="AV107" s="924"/>
      <c r="AW107" s="924"/>
      <c r="AX107" s="924"/>
      <c r="AY107" s="924"/>
      <c r="AZ107" s="924"/>
      <c r="BA107" s="924"/>
      <c r="BB107" s="924"/>
      <c r="BC107" s="924"/>
      <c r="BD107" s="925"/>
      <c r="BE107" s="925"/>
      <c r="BF107" s="925"/>
      <c r="BG107" s="925"/>
      <c r="BH107" s="925"/>
      <c r="BI107" s="925"/>
      <c r="BJ107" s="925"/>
      <c r="BK107" s="925"/>
      <c r="BL107" s="925"/>
      <c r="BM107" s="925"/>
      <c r="BN107" s="925"/>
      <c r="BO107" s="926"/>
      <c r="BP107" s="926"/>
      <c r="BQ107" s="926"/>
      <c r="BR107" s="926"/>
      <c r="BS107" s="926"/>
      <c r="BT107" s="926"/>
      <c r="BU107" s="926"/>
      <c r="BV107" s="926"/>
      <c r="BW107" s="926"/>
      <c r="BX107" s="926"/>
      <c r="BY107" s="927"/>
      <c r="BZ107" s="927"/>
      <c r="CA107" s="927"/>
      <c r="CB107" s="927"/>
      <c r="CC107" s="927"/>
      <c r="CD107" s="927"/>
      <c r="CE107" s="927"/>
      <c r="CF107" s="927"/>
      <c r="CG107" s="927"/>
      <c r="CH107" s="927"/>
      <c r="CI107" s="927"/>
      <c r="CJ107" s="927"/>
      <c r="CK107" s="927"/>
      <c r="CL107" s="928"/>
      <c r="CM107" s="928"/>
      <c r="CN107" s="928"/>
      <c r="CO107" s="928"/>
      <c r="CP107" s="928"/>
      <c r="CQ107" s="928"/>
      <c r="CR107" s="928"/>
      <c r="CS107" s="928"/>
      <c r="CT107" s="928"/>
      <c r="CU107" s="928"/>
      <c r="CV107" s="928"/>
      <c r="CW107" s="928"/>
      <c r="CX107" s="929"/>
      <c r="CY107" s="929"/>
      <c r="CZ107" s="929"/>
      <c r="DA107" s="929"/>
      <c r="DB107" s="929"/>
      <c r="DC107" s="929"/>
      <c r="DD107" s="929"/>
      <c r="DE107" s="929"/>
      <c r="DF107" s="929"/>
      <c r="DG107" s="929"/>
      <c r="DH107" s="929"/>
      <c r="DI107" s="929"/>
      <c r="DJ107" s="929"/>
      <c r="DK107" s="930"/>
      <c r="DL107" s="930"/>
      <c r="DM107" s="930"/>
      <c r="DN107" s="930"/>
      <c r="DO107" s="930"/>
      <c r="DP107" s="930"/>
      <c r="DQ107" s="930"/>
      <c r="DR107" s="930"/>
      <c r="DS107" s="930"/>
    </row>
    <row r="108" spans="1:124" s="1354" customFormat="1" x14ac:dyDescent="0.25">
      <c r="A108" s="887"/>
      <c r="B108" s="1668" t="s">
        <v>338</v>
      </c>
      <c r="C108" s="1668"/>
      <c r="D108" s="1668"/>
      <c r="E108" s="1668"/>
      <c r="F108" s="1668"/>
      <c r="G108" s="1669">
        <f>COUNTIF(victoires,"&gt;=1")</f>
        <v>34</v>
      </c>
      <c r="H108" s="1669"/>
      <c r="I108" s="1669"/>
      <c r="J108" s="1669"/>
      <c r="K108" s="1669"/>
      <c r="L108" s="1370"/>
      <c r="M108" s="1689"/>
      <c r="N108" s="1661">
        <v>11</v>
      </c>
      <c r="O108" s="1662"/>
      <c r="P108" s="1663">
        <f>COUNTIF($AA$5:$DS$5,"=11")</f>
        <v>7</v>
      </c>
      <c r="Q108" s="1664"/>
      <c r="R108" s="1665">
        <f t="shared" si="65"/>
        <v>7.2916666666666671E-2</v>
      </c>
      <c r="S108" s="1666"/>
      <c r="T108" s="962"/>
      <c r="U108" s="963"/>
      <c r="V108" s="964"/>
      <c r="W108" s="964"/>
      <c r="X108" s="965"/>
      <c r="Y108" s="966"/>
      <c r="Z108" s="967"/>
      <c r="AA108" s="919"/>
      <c r="AB108" s="919"/>
      <c r="AC108" s="919"/>
      <c r="AD108" s="918"/>
      <c r="AE108" s="918"/>
      <c r="AF108" s="918"/>
      <c r="AG108" s="918"/>
      <c r="AH108" s="918"/>
      <c r="AI108" s="920"/>
      <c r="AJ108" s="921"/>
      <c r="AK108" s="921"/>
      <c r="AL108" s="922"/>
      <c r="AM108" s="922"/>
      <c r="AN108" s="922"/>
      <c r="AO108" s="922"/>
      <c r="AP108" s="922"/>
      <c r="AQ108" s="922"/>
      <c r="AR108" s="922"/>
      <c r="AS108" s="922"/>
      <c r="AT108" s="923"/>
      <c r="AU108" s="923"/>
      <c r="AV108" s="924"/>
      <c r="AW108" s="924"/>
      <c r="AX108" s="924"/>
      <c r="AY108" s="924"/>
      <c r="AZ108" s="924"/>
      <c r="BA108" s="924"/>
      <c r="BB108" s="924"/>
      <c r="BC108" s="924"/>
      <c r="BD108" s="925"/>
      <c r="BE108" s="925"/>
      <c r="BF108" s="925"/>
      <c r="BG108" s="925"/>
      <c r="BH108" s="925"/>
      <c r="BI108" s="925"/>
      <c r="BJ108" s="925"/>
      <c r="BK108" s="925"/>
      <c r="BL108" s="925"/>
      <c r="BM108" s="925"/>
      <c r="BN108" s="925"/>
      <c r="BO108" s="926"/>
      <c r="BP108" s="926"/>
      <c r="BQ108" s="926"/>
      <c r="BR108" s="926"/>
      <c r="BS108" s="926"/>
      <c r="BT108" s="926"/>
      <c r="BU108" s="926"/>
      <c r="BV108" s="926"/>
      <c r="BW108" s="926"/>
      <c r="BX108" s="926"/>
      <c r="BY108" s="927"/>
      <c r="BZ108" s="927"/>
      <c r="CA108" s="927"/>
      <c r="CB108" s="927"/>
      <c r="CC108" s="927"/>
      <c r="CD108" s="927"/>
      <c r="CE108" s="927"/>
      <c r="CF108" s="927"/>
      <c r="CG108" s="927"/>
      <c r="CH108" s="927"/>
      <c r="CI108" s="927"/>
      <c r="CJ108" s="927"/>
      <c r="CK108" s="927"/>
      <c r="CL108" s="928"/>
      <c r="CM108" s="928"/>
      <c r="CN108" s="928"/>
      <c r="CO108" s="928"/>
      <c r="CP108" s="928"/>
      <c r="CQ108" s="928"/>
      <c r="CR108" s="928"/>
      <c r="CS108" s="928"/>
      <c r="CT108" s="928"/>
      <c r="CU108" s="928"/>
      <c r="CV108" s="928"/>
      <c r="CW108" s="928"/>
      <c r="CX108" s="929"/>
      <c r="CY108" s="929"/>
      <c r="CZ108" s="929"/>
      <c r="DA108" s="929"/>
      <c r="DB108" s="929"/>
      <c r="DC108" s="929"/>
      <c r="DD108" s="929"/>
      <c r="DE108" s="929"/>
      <c r="DF108" s="929"/>
      <c r="DG108" s="929"/>
      <c r="DH108" s="929"/>
      <c r="DI108" s="929"/>
      <c r="DJ108" s="929"/>
      <c r="DK108" s="930"/>
      <c r="DL108" s="930"/>
      <c r="DM108" s="930"/>
      <c r="DN108" s="930"/>
      <c r="DO108" s="930"/>
      <c r="DP108" s="930"/>
      <c r="DQ108" s="930"/>
      <c r="DR108" s="930"/>
      <c r="DS108" s="930"/>
    </row>
    <row r="109" spans="1:124" s="1354" customFormat="1" x14ac:dyDescent="0.25">
      <c r="A109" s="887"/>
      <c r="B109" s="1355"/>
      <c r="C109" s="1355"/>
      <c r="D109" s="1355"/>
      <c r="E109" s="1355"/>
      <c r="F109" s="1355"/>
      <c r="G109" s="1356"/>
      <c r="H109" s="1356"/>
      <c r="I109" s="1356"/>
      <c r="J109" s="1356"/>
      <c r="K109" s="1356"/>
      <c r="L109" s="1370"/>
      <c r="M109" s="1689"/>
      <c r="N109" s="1661">
        <v>12</v>
      </c>
      <c r="O109" s="1662"/>
      <c r="P109" s="1663">
        <f>COUNTIF($AA$5:$DS$5,"=12")</f>
        <v>12</v>
      </c>
      <c r="Q109" s="1664"/>
      <c r="R109" s="1665">
        <f t="shared" si="65"/>
        <v>0.125</v>
      </c>
      <c r="S109" s="1666"/>
      <c r="T109" s="962"/>
      <c r="U109" s="963"/>
      <c r="V109" s="964"/>
      <c r="W109" s="964"/>
      <c r="X109" s="965"/>
      <c r="Y109" s="966"/>
      <c r="Z109" s="967"/>
      <c r="AA109" s="919"/>
      <c r="AB109" s="919"/>
      <c r="AC109" s="919"/>
      <c r="AD109" s="918"/>
      <c r="AE109" s="918"/>
      <c r="AF109" s="918"/>
      <c r="AG109" s="918"/>
      <c r="AH109" s="918"/>
      <c r="AI109" s="920"/>
      <c r="AJ109" s="921"/>
      <c r="AK109" s="921"/>
      <c r="AL109" s="922"/>
      <c r="AM109" s="922"/>
      <c r="AN109" s="922"/>
      <c r="AO109" s="922"/>
      <c r="AP109" s="922"/>
      <c r="AQ109" s="922"/>
      <c r="AR109" s="922"/>
      <c r="AS109" s="922"/>
      <c r="AT109" s="923"/>
      <c r="AU109" s="923"/>
      <c r="AV109" s="924"/>
      <c r="AW109" s="924"/>
      <c r="AX109" s="924"/>
      <c r="AY109" s="924"/>
      <c r="AZ109" s="924"/>
      <c r="BA109" s="924"/>
      <c r="BB109" s="924"/>
      <c r="BC109" s="924"/>
      <c r="BD109" s="925"/>
      <c r="BE109" s="925"/>
      <c r="BF109" s="925"/>
      <c r="BG109" s="925"/>
      <c r="BH109" s="925"/>
      <c r="BI109" s="925"/>
      <c r="BJ109" s="925"/>
      <c r="BK109" s="925"/>
      <c r="BL109" s="925"/>
      <c r="BM109" s="925"/>
      <c r="BN109" s="925"/>
      <c r="BO109" s="926"/>
      <c r="BP109" s="926"/>
      <c r="BQ109" s="926"/>
      <c r="BR109" s="926"/>
      <c r="BS109" s="926"/>
      <c r="BT109" s="926"/>
      <c r="BU109" s="926"/>
      <c r="BV109" s="926"/>
      <c r="BW109" s="926"/>
      <c r="BX109" s="926"/>
      <c r="BY109" s="927"/>
      <c r="BZ109" s="927"/>
      <c r="CA109" s="927"/>
      <c r="CB109" s="927"/>
      <c r="CC109" s="927"/>
      <c r="CD109" s="927"/>
      <c r="CE109" s="927"/>
      <c r="CF109" s="927"/>
      <c r="CG109" s="927"/>
      <c r="CH109" s="927"/>
      <c r="CI109" s="927"/>
      <c r="CJ109" s="927"/>
      <c r="CK109" s="927"/>
      <c r="CL109" s="928"/>
      <c r="CM109" s="928"/>
      <c r="CN109" s="928"/>
      <c r="CO109" s="928"/>
      <c r="CP109" s="928"/>
      <c r="CQ109" s="928"/>
      <c r="CR109" s="928"/>
      <c r="CS109" s="928"/>
      <c r="CT109" s="928"/>
      <c r="CU109" s="928"/>
      <c r="CV109" s="928"/>
      <c r="CW109" s="928"/>
      <c r="CX109" s="929"/>
      <c r="CY109" s="929"/>
      <c r="CZ109" s="929"/>
      <c r="DA109" s="929"/>
      <c r="DB109" s="929"/>
      <c r="DC109" s="929"/>
      <c r="DD109" s="929"/>
      <c r="DE109" s="929"/>
      <c r="DF109" s="929"/>
      <c r="DG109" s="929"/>
      <c r="DH109" s="929"/>
      <c r="DI109" s="929"/>
      <c r="DJ109" s="929"/>
      <c r="DK109" s="930"/>
      <c r="DL109" s="930"/>
      <c r="DM109" s="930"/>
      <c r="DN109" s="930"/>
      <c r="DO109" s="930"/>
      <c r="DP109" s="930"/>
      <c r="DQ109" s="930"/>
      <c r="DR109" s="930"/>
      <c r="DS109" s="930"/>
    </row>
    <row r="110" spans="1:124" s="1354" customFormat="1" x14ac:dyDescent="0.25">
      <c r="A110" s="887"/>
      <c r="B110" s="1371"/>
      <c r="C110" s="916"/>
      <c r="D110" s="1372"/>
      <c r="E110" s="1373"/>
      <c r="F110" s="1374"/>
      <c r="G110" s="1375"/>
      <c r="H110" s="1375"/>
      <c r="I110" s="1376"/>
      <c r="J110" s="1367"/>
      <c r="K110" s="1367"/>
      <c r="L110" s="1370"/>
      <c r="M110" s="1689"/>
      <c r="N110" s="1661">
        <v>13</v>
      </c>
      <c r="O110" s="1662"/>
      <c r="P110" s="1663">
        <f>COUNTIF($AA$5:$DS$5,"=13")</f>
        <v>12</v>
      </c>
      <c r="Q110" s="1664"/>
      <c r="R110" s="1665">
        <f t="shared" si="65"/>
        <v>0.125</v>
      </c>
      <c r="S110" s="1666"/>
      <c r="T110" s="962"/>
      <c r="U110" s="963"/>
      <c r="V110" s="964"/>
      <c r="W110" s="964"/>
      <c r="X110" s="965"/>
      <c r="Y110" s="966"/>
      <c r="Z110" s="967"/>
      <c r="AA110" s="919"/>
      <c r="AB110" s="919"/>
      <c r="AC110" s="919"/>
      <c r="AD110" s="918"/>
      <c r="AE110" s="918"/>
      <c r="AF110" s="918"/>
      <c r="AG110" s="918"/>
      <c r="AH110" s="918"/>
      <c r="AI110" s="920"/>
      <c r="AJ110" s="921"/>
      <c r="AK110" s="921"/>
      <c r="AL110" s="922"/>
      <c r="AM110" s="922"/>
      <c r="AN110" s="922"/>
      <c r="AO110" s="922"/>
      <c r="AP110" s="922"/>
      <c r="AQ110" s="922"/>
      <c r="AR110" s="922"/>
      <c r="AS110" s="922"/>
      <c r="AT110" s="923"/>
      <c r="AU110" s="923"/>
      <c r="AV110" s="924"/>
      <c r="AW110" s="924"/>
      <c r="AX110" s="924"/>
      <c r="AY110" s="924"/>
      <c r="AZ110" s="924"/>
      <c r="BA110" s="924"/>
      <c r="BB110" s="924"/>
      <c r="BC110" s="924"/>
      <c r="BD110" s="925"/>
      <c r="BE110" s="925"/>
      <c r="BF110" s="925"/>
      <c r="BG110" s="925"/>
      <c r="BH110" s="925"/>
      <c r="BI110" s="925"/>
      <c r="BJ110" s="925"/>
      <c r="BK110" s="925"/>
      <c r="BL110" s="925"/>
      <c r="BM110" s="925"/>
      <c r="BN110" s="925"/>
      <c r="BO110" s="926"/>
      <c r="BP110" s="926"/>
      <c r="BQ110" s="926"/>
      <c r="BR110" s="926"/>
      <c r="BS110" s="926"/>
      <c r="BT110" s="926"/>
      <c r="BU110" s="926"/>
      <c r="BV110" s="926"/>
      <c r="BW110" s="926"/>
      <c r="BX110" s="926"/>
      <c r="BY110" s="927"/>
      <c r="BZ110" s="927"/>
      <c r="CA110" s="927"/>
      <c r="CB110" s="927"/>
      <c r="CC110" s="927"/>
      <c r="CD110" s="927"/>
      <c r="CE110" s="927"/>
      <c r="CF110" s="927"/>
      <c r="CG110" s="927"/>
      <c r="CH110" s="927"/>
      <c r="CI110" s="927"/>
      <c r="CJ110" s="927"/>
      <c r="CK110" s="927"/>
      <c r="CL110" s="928"/>
      <c r="CM110" s="928"/>
      <c r="CN110" s="928"/>
      <c r="CO110" s="928"/>
      <c r="CP110" s="928"/>
      <c r="CQ110" s="928"/>
      <c r="CR110" s="928"/>
      <c r="CS110" s="928"/>
      <c r="CT110" s="928"/>
      <c r="CU110" s="928"/>
      <c r="CV110" s="928"/>
      <c r="CW110" s="928"/>
      <c r="CX110" s="929"/>
      <c r="CY110" s="929"/>
      <c r="CZ110" s="929"/>
      <c r="DA110" s="929"/>
      <c r="DB110" s="929"/>
      <c r="DC110" s="929"/>
      <c r="DD110" s="929"/>
      <c r="DE110" s="929"/>
      <c r="DF110" s="929"/>
      <c r="DG110" s="929"/>
      <c r="DH110" s="929"/>
      <c r="DI110" s="929"/>
      <c r="DJ110" s="929"/>
      <c r="DK110" s="930"/>
      <c r="DL110" s="930"/>
      <c r="DM110" s="930"/>
      <c r="DN110" s="930"/>
      <c r="DO110" s="930"/>
      <c r="DP110" s="930"/>
      <c r="DQ110" s="930"/>
      <c r="DR110" s="930"/>
      <c r="DS110" s="930"/>
    </row>
    <row r="111" spans="1:124" s="1354" customFormat="1" x14ac:dyDescent="0.25">
      <c r="A111" s="887"/>
      <c r="B111" s="1371"/>
      <c r="C111" s="916"/>
      <c r="D111" s="1372"/>
      <c r="E111" s="1373"/>
      <c r="F111" s="1374"/>
      <c r="G111" s="1375"/>
      <c r="H111" s="1375"/>
      <c r="I111" s="1376"/>
      <c r="J111" s="1367"/>
      <c r="K111" s="1367"/>
      <c r="L111" s="1370"/>
      <c r="M111" s="1689"/>
      <c r="N111" s="1667">
        <v>14</v>
      </c>
      <c r="O111" s="1661"/>
      <c r="P111" s="1663">
        <f>COUNTIF($AA$5:$DS$5,"=14")</f>
        <v>12</v>
      </c>
      <c r="Q111" s="1664"/>
      <c r="R111" s="1665">
        <f t="shared" si="65"/>
        <v>0.125</v>
      </c>
      <c r="S111" s="1666"/>
      <c r="T111" s="962"/>
      <c r="U111" s="963"/>
      <c r="V111" s="964"/>
      <c r="W111" s="964"/>
      <c r="X111" s="965"/>
      <c r="Y111" s="966"/>
      <c r="Z111" s="967"/>
      <c r="AA111" s="919"/>
      <c r="AB111" s="919"/>
      <c r="AC111" s="919"/>
      <c r="AD111" s="918"/>
      <c r="AE111" s="918"/>
      <c r="AF111" s="918"/>
      <c r="AG111" s="918"/>
      <c r="AH111" s="918"/>
      <c r="AI111" s="920"/>
      <c r="AJ111" s="921"/>
      <c r="AK111" s="921"/>
      <c r="AL111" s="922"/>
      <c r="AM111" s="922"/>
      <c r="AN111" s="922"/>
      <c r="AO111" s="922"/>
      <c r="AP111" s="922"/>
      <c r="AQ111" s="922"/>
      <c r="AR111" s="922"/>
      <c r="AS111" s="922"/>
      <c r="AT111" s="923"/>
      <c r="AU111" s="923"/>
      <c r="AV111" s="924"/>
      <c r="AW111" s="924"/>
      <c r="AX111" s="924"/>
      <c r="AY111" s="924"/>
      <c r="AZ111" s="924"/>
      <c r="BA111" s="924"/>
      <c r="BB111" s="924"/>
      <c r="BC111" s="924"/>
      <c r="BD111" s="925"/>
      <c r="BE111" s="925"/>
      <c r="BF111" s="925"/>
      <c r="BG111" s="925"/>
      <c r="BH111" s="925"/>
      <c r="BI111" s="925"/>
      <c r="BJ111" s="925"/>
      <c r="BK111" s="925"/>
      <c r="BL111" s="925"/>
      <c r="BM111" s="925"/>
      <c r="BN111" s="925"/>
      <c r="BO111" s="926"/>
      <c r="BP111" s="926"/>
      <c r="BQ111" s="926"/>
      <c r="BR111" s="926"/>
      <c r="BS111" s="926"/>
      <c r="BT111" s="926"/>
      <c r="BU111" s="926"/>
      <c r="BV111" s="926"/>
      <c r="BW111" s="926"/>
      <c r="BX111" s="926"/>
      <c r="BY111" s="927"/>
      <c r="BZ111" s="927"/>
      <c r="CA111" s="927"/>
      <c r="CB111" s="927"/>
      <c r="CC111" s="927"/>
      <c r="CD111" s="927"/>
      <c r="CE111" s="927"/>
      <c r="CF111" s="927"/>
      <c r="CG111" s="927"/>
      <c r="CH111" s="927"/>
      <c r="CI111" s="927"/>
      <c r="CJ111" s="927"/>
      <c r="CK111" s="927"/>
      <c r="CL111" s="928"/>
      <c r="CM111" s="928"/>
      <c r="CN111" s="928"/>
      <c r="CO111" s="928"/>
      <c r="CP111" s="928"/>
      <c r="CQ111" s="928"/>
      <c r="CR111" s="928"/>
      <c r="CS111" s="928"/>
      <c r="CT111" s="928"/>
      <c r="CU111" s="928"/>
      <c r="CV111" s="928"/>
      <c r="CW111" s="928"/>
      <c r="CX111" s="929"/>
      <c r="CY111" s="929"/>
      <c r="CZ111" s="929"/>
      <c r="DA111" s="929"/>
      <c r="DB111" s="929"/>
      <c r="DC111" s="929"/>
      <c r="DD111" s="929"/>
      <c r="DE111" s="929"/>
      <c r="DF111" s="929"/>
      <c r="DG111" s="929"/>
      <c r="DH111" s="929"/>
      <c r="DI111" s="929"/>
      <c r="DJ111" s="929"/>
      <c r="DK111" s="930"/>
      <c r="DL111" s="930"/>
      <c r="DM111" s="930"/>
      <c r="DN111" s="930"/>
      <c r="DO111" s="930"/>
      <c r="DP111" s="930"/>
      <c r="DQ111" s="930"/>
      <c r="DR111" s="930"/>
      <c r="DS111" s="930"/>
    </row>
    <row r="112" spans="1:124" s="1354" customFormat="1" x14ac:dyDescent="0.25">
      <c r="A112" s="887"/>
      <c r="B112" s="1371"/>
      <c r="C112" s="916"/>
      <c r="D112" s="1372"/>
      <c r="E112" s="1373"/>
      <c r="F112" s="1374"/>
      <c r="G112" s="1375"/>
      <c r="H112" s="1375"/>
      <c r="I112" s="1376"/>
      <c r="J112" s="1367"/>
      <c r="K112" s="1367"/>
      <c r="L112" s="1370"/>
      <c r="M112" s="1689"/>
      <c r="N112" s="1667">
        <v>15</v>
      </c>
      <c r="O112" s="1661"/>
      <c r="P112" s="1663">
        <f>COUNTIF($AA$5:$DS$5,"=15")</f>
        <v>5</v>
      </c>
      <c r="Q112" s="1664"/>
      <c r="R112" s="1665">
        <f t="shared" si="65"/>
        <v>5.2083333333333336E-2</v>
      </c>
      <c r="S112" s="1666"/>
      <c r="T112" s="962"/>
      <c r="U112" s="963"/>
      <c r="V112" s="964"/>
      <c r="W112" s="964"/>
      <c r="X112" s="965"/>
      <c r="Y112" s="966"/>
      <c r="Z112" s="967"/>
      <c r="AA112" s="919"/>
      <c r="AB112" s="919"/>
      <c r="AC112" s="919"/>
      <c r="AD112" s="918"/>
      <c r="AE112" s="918"/>
      <c r="AF112" s="918"/>
      <c r="AG112" s="918"/>
      <c r="AH112" s="918"/>
      <c r="AI112" s="920"/>
      <c r="AJ112" s="921"/>
      <c r="AK112" s="921"/>
      <c r="AL112" s="922"/>
      <c r="AM112" s="922"/>
      <c r="AN112" s="922"/>
      <c r="AO112" s="922"/>
      <c r="AP112" s="922"/>
      <c r="AQ112" s="922"/>
      <c r="AR112" s="922"/>
      <c r="AS112" s="922"/>
      <c r="AT112" s="923"/>
      <c r="AU112" s="923"/>
      <c r="AV112" s="924"/>
      <c r="AW112" s="924"/>
      <c r="AX112" s="924"/>
      <c r="AY112" s="924"/>
      <c r="AZ112" s="924"/>
      <c r="BA112" s="924"/>
      <c r="BB112" s="924"/>
      <c r="BC112" s="924"/>
      <c r="BD112" s="925"/>
      <c r="BE112" s="925"/>
      <c r="BF112" s="925"/>
      <c r="BG112" s="925"/>
      <c r="BH112" s="925"/>
      <c r="BI112" s="925"/>
      <c r="BJ112" s="925"/>
      <c r="BK112" s="925"/>
      <c r="BL112" s="925"/>
      <c r="BM112" s="925"/>
      <c r="BN112" s="925"/>
      <c r="BO112" s="926"/>
      <c r="BP112" s="926"/>
      <c r="BQ112" s="926"/>
      <c r="BR112" s="926"/>
      <c r="BS112" s="926"/>
      <c r="BT112" s="926"/>
      <c r="BU112" s="926"/>
      <c r="BV112" s="926"/>
      <c r="BW112" s="926"/>
      <c r="BX112" s="926"/>
      <c r="BY112" s="927"/>
      <c r="BZ112" s="927"/>
      <c r="CA112" s="927"/>
      <c r="CB112" s="927"/>
      <c r="CC112" s="927"/>
      <c r="CD112" s="927"/>
      <c r="CE112" s="927"/>
      <c r="CF112" s="927"/>
      <c r="CG112" s="927"/>
      <c r="CH112" s="927"/>
      <c r="CI112" s="927"/>
      <c r="CJ112" s="927"/>
      <c r="CK112" s="927"/>
      <c r="CL112" s="928"/>
      <c r="CM112" s="928"/>
      <c r="CN112" s="928"/>
      <c r="CO112" s="928"/>
      <c r="CP112" s="928"/>
      <c r="CQ112" s="928"/>
      <c r="CR112" s="928"/>
      <c r="CS112" s="928"/>
      <c r="CT112" s="928"/>
      <c r="CU112" s="928"/>
      <c r="CV112" s="928"/>
      <c r="CW112" s="928"/>
      <c r="CX112" s="929"/>
      <c r="CY112" s="929"/>
      <c r="CZ112" s="929"/>
      <c r="DA112" s="929"/>
      <c r="DB112" s="929"/>
      <c r="DC112" s="929"/>
      <c r="DD112" s="929"/>
      <c r="DE112" s="929"/>
      <c r="DF112" s="929"/>
      <c r="DG112" s="929"/>
      <c r="DH112" s="929"/>
      <c r="DI112" s="929"/>
      <c r="DJ112" s="929"/>
      <c r="DK112" s="930"/>
      <c r="DL112" s="930"/>
      <c r="DM112" s="930"/>
      <c r="DN112" s="930"/>
      <c r="DO112" s="930"/>
      <c r="DP112" s="930"/>
      <c r="DQ112" s="930"/>
      <c r="DR112" s="930"/>
      <c r="DS112" s="930"/>
    </row>
    <row r="113" spans="1:123" s="1354" customFormat="1" x14ac:dyDescent="0.25">
      <c r="A113" s="887"/>
      <c r="B113" s="1371"/>
      <c r="C113" s="916"/>
      <c r="D113" s="1372"/>
      <c r="E113" s="1373"/>
      <c r="F113" s="1374"/>
      <c r="G113" s="1375"/>
      <c r="H113" s="1375"/>
      <c r="I113" s="1376"/>
      <c r="J113" s="1367"/>
      <c r="K113" s="1367"/>
      <c r="L113" s="1370"/>
      <c r="M113" s="1689"/>
      <c r="N113" s="1661">
        <v>16</v>
      </c>
      <c r="O113" s="1662"/>
      <c r="P113" s="1663">
        <f>COUNTIF($AA$5:$DS$5,"=16")</f>
        <v>5</v>
      </c>
      <c r="Q113" s="1664"/>
      <c r="R113" s="1665">
        <f t="shared" si="65"/>
        <v>5.2083333333333336E-2</v>
      </c>
      <c r="S113" s="1666"/>
      <c r="T113" s="1377"/>
      <c r="U113" s="257"/>
      <c r="V113" s="263"/>
      <c r="W113" s="263"/>
      <c r="X113" s="874"/>
      <c r="Y113" s="1378"/>
      <c r="Z113" s="1379"/>
      <c r="AA113" s="919"/>
      <c r="AB113" s="919"/>
      <c r="AC113" s="919"/>
      <c r="AD113" s="918"/>
      <c r="AE113" s="918"/>
      <c r="AF113" s="918"/>
      <c r="AG113" s="918"/>
      <c r="AH113" s="918"/>
      <c r="AI113" s="920"/>
      <c r="AJ113" s="921"/>
      <c r="AK113" s="921"/>
      <c r="AL113" s="922"/>
      <c r="AM113" s="922"/>
      <c r="AN113" s="922"/>
      <c r="AO113" s="922"/>
      <c r="AP113" s="922"/>
      <c r="AQ113" s="922"/>
      <c r="AR113" s="922"/>
      <c r="AS113" s="922"/>
      <c r="AT113" s="923"/>
      <c r="AU113" s="923"/>
      <c r="AV113" s="924"/>
      <c r="AW113" s="924"/>
      <c r="AX113" s="924"/>
      <c r="AY113" s="924"/>
      <c r="AZ113" s="924"/>
      <c r="BA113" s="924"/>
      <c r="BB113" s="924"/>
      <c r="BC113" s="924"/>
      <c r="BD113" s="925"/>
      <c r="BE113" s="925"/>
      <c r="BF113" s="925"/>
      <c r="BG113" s="925"/>
      <c r="BH113" s="925"/>
      <c r="BI113" s="925"/>
      <c r="BJ113" s="925"/>
      <c r="BK113" s="925"/>
      <c r="BL113" s="925"/>
      <c r="BM113" s="925"/>
      <c r="BN113" s="925"/>
      <c r="BO113" s="926"/>
      <c r="BP113" s="926"/>
      <c r="BQ113" s="926"/>
      <c r="BR113" s="926"/>
      <c r="BS113" s="926"/>
      <c r="BT113" s="926"/>
      <c r="BU113" s="926"/>
      <c r="BV113" s="926"/>
      <c r="BW113" s="926"/>
      <c r="BX113" s="926"/>
      <c r="BY113" s="927"/>
      <c r="BZ113" s="927"/>
      <c r="CA113" s="927"/>
      <c r="CB113" s="927"/>
      <c r="CC113" s="927"/>
      <c r="CD113" s="927"/>
      <c r="CE113" s="927"/>
      <c r="CF113" s="927"/>
      <c r="CG113" s="927"/>
      <c r="CH113" s="927"/>
      <c r="CI113" s="927"/>
      <c r="CJ113" s="927"/>
      <c r="CK113" s="927"/>
      <c r="CL113" s="928"/>
      <c r="CM113" s="928"/>
      <c r="CN113" s="928"/>
      <c r="CO113" s="928"/>
      <c r="CP113" s="928"/>
      <c r="CQ113" s="928"/>
      <c r="CR113" s="928"/>
      <c r="CS113" s="928"/>
      <c r="CT113" s="928"/>
      <c r="CU113" s="928"/>
      <c r="CV113" s="928"/>
      <c r="CW113" s="928"/>
      <c r="CX113" s="929"/>
      <c r="CY113" s="929"/>
      <c r="CZ113" s="929"/>
      <c r="DA113" s="929"/>
      <c r="DB113" s="929"/>
      <c r="DC113" s="929"/>
      <c r="DD113" s="929"/>
      <c r="DE113" s="929"/>
      <c r="DF113" s="929"/>
      <c r="DG113" s="929"/>
      <c r="DH113" s="929"/>
      <c r="DI113" s="929"/>
      <c r="DJ113" s="929"/>
      <c r="DK113" s="930"/>
      <c r="DL113" s="930"/>
      <c r="DM113" s="930"/>
      <c r="DN113" s="930"/>
      <c r="DO113" s="930"/>
      <c r="DP113" s="930"/>
      <c r="DQ113" s="930"/>
      <c r="DR113" s="930"/>
      <c r="DS113" s="930"/>
    </row>
    <row r="114" spans="1:123" s="1354" customFormat="1" x14ac:dyDescent="0.25">
      <c r="A114" s="887"/>
      <c r="B114" s="1371"/>
      <c r="C114" s="916"/>
      <c r="D114" s="1372"/>
      <c r="E114" s="1373"/>
      <c r="F114" s="1374"/>
      <c r="G114" s="1375"/>
      <c r="H114" s="1375"/>
      <c r="I114" s="1376"/>
      <c r="J114" s="1367"/>
      <c r="K114" s="1367"/>
      <c r="L114" s="1370"/>
      <c r="M114" s="1689"/>
      <c r="N114" s="1661">
        <v>17</v>
      </c>
      <c r="O114" s="1662"/>
      <c r="P114" s="1663">
        <f>COUNTIF($AA$5:$DS$5,"=17")</f>
        <v>5</v>
      </c>
      <c r="Q114" s="1664"/>
      <c r="R114" s="1665">
        <f t="shared" si="65"/>
        <v>5.2083333333333336E-2</v>
      </c>
      <c r="S114" s="1666"/>
      <c r="T114" s="1377"/>
      <c r="U114" s="257"/>
      <c r="V114" s="263"/>
      <c r="W114" s="263"/>
      <c r="X114" s="874"/>
      <c r="Y114" s="1378"/>
      <c r="Z114" s="1379"/>
      <c r="AA114" s="919"/>
      <c r="AB114" s="919"/>
      <c r="AC114" s="919"/>
      <c r="AD114" s="918"/>
      <c r="AE114" s="918"/>
      <c r="AF114" s="918"/>
      <c r="AG114" s="918"/>
      <c r="AH114" s="918"/>
      <c r="AI114" s="920"/>
      <c r="AJ114" s="921"/>
      <c r="AK114" s="921"/>
      <c r="AL114" s="922"/>
      <c r="AM114" s="922"/>
      <c r="AN114" s="922"/>
      <c r="AO114" s="922"/>
      <c r="AP114" s="922"/>
      <c r="AQ114" s="922"/>
      <c r="AR114" s="922"/>
      <c r="AS114" s="922"/>
      <c r="AT114" s="923"/>
      <c r="AU114" s="923"/>
      <c r="AV114" s="924"/>
      <c r="AW114" s="924"/>
      <c r="AX114" s="924"/>
      <c r="AY114" s="924"/>
      <c r="AZ114" s="924"/>
      <c r="BA114" s="924"/>
      <c r="BB114" s="924"/>
      <c r="BC114" s="924"/>
      <c r="BD114" s="925"/>
      <c r="BE114" s="925"/>
      <c r="BF114" s="925"/>
      <c r="BG114" s="925"/>
      <c r="BH114" s="925"/>
      <c r="BI114" s="925"/>
      <c r="BJ114" s="925"/>
      <c r="BK114" s="925"/>
      <c r="BL114" s="925"/>
      <c r="BM114" s="925"/>
      <c r="BN114" s="925"/>
      <c r="BO114" s="926"/>
      <c r="BP114" s="926"/>
      <c r="BQ114" s="926"/>
      <c r="BR114" s="926"/>
      <c r="BS114" s="926"/>
      <c r="BT114" s="926"/>
      <c r="BU114" s="926"/>
      <c r="BV114" s="926"/>
      <c r="BW114" s="926"/>
      <c r="BX114" s="926"/>
      <c r="BY114" s="927"/>
      <c r="BZ114" s="927"/>
      <c r="CA114" s="927"/>
      <c r="CB114" s="927"/>
      <c r="CC114" s="927"/>
      <c r="CD114" s="927"/>
      <c r="CE114" s="927"/>
      <c r="CF114" s="927"/>
      <c r="CG114" s="927"/>
      <c r="CH114" s="927"/>
      <c r="CI114" s="927"/>
      <c r="CJ114" s="927"/>
      <c r="CK114" s="927"/>
      <c r="CL114" s="928"/>
      <c r="CM114" s="928"/>
      <c r="CN114" s="928"/>
      <c r="CO114" s="928"/>
      <c r="CP114" s="928"/>
      <c r="CQ114" s="928"/>
      <c r="CR114" s="928"/>
      <c r="CS114" s="928"/>
      <c r="CT114" s="928"/>
      <c r="CU114" s="928"/>
      <c r="CV114" s="928"/>
      <c r="CW114" s="928"/>
      <c r="CX114" s="929"/>
      <c r="CY114" s="929"/>
      <c r="CZ114" s="929"/>
      <c r="DA114" s="929"/>
      <c r="DB114" s="929"/>
      <c r="DC114" s="929"/>
      <c r="DD114" s="929"/>
      <c r="DE114" s="929"/>
      <c r="DF114" s="929"/>
      <c r="DG114" s="929"/>
      <c r="DH114" s="929"/>
      <c r="DI114" s="929"/>
      <c r="DJ114" s="929"/>
      <c r="DK114" s="930"/>
      <c r="DL114" s="930"/>
      <c r="DM114" s="930"/>
      <c r="DN114" s="930"/>
      <c r="DO114" s="930"/>
      <c r="DP114" s="930"/>
      <c r="DQ114" s="930"/>
      <c r="DR114" s="930"/>
      <c r="DS114" s="930"/>
    </row>
    <row r="115" spans="1:123" s="1354" customFormat="1" x14ac:dyDescent="0.25">
      <c r="A115" s="887"/>
      <c r="B115" s="1371"/>
      <c r="C115" s="916"/>
      <c r="D115" s="1372"/>
      <c r="E115" s="1373"/>
      <c r="F115" s="1374"/>
      <c r="G115" s="1375"/>
      <c r="H115" s="1375"/>
      <c r="I115" s="1376"/>
      <c r="J115" s="1367"/>
      <c r="K115" s="1367"/>
      <c r="L115" s="1370"/>
      <c r="M115" s="1689"/>
      <c r="N115" s="1661">
        <v>18</v>
      </c>
      <c r="O115" s="1662"/>
      <c r="P115" s="1663">
        <f>COUNTIF($AA$5:$DS$5,"=18")</f>
        <v>5</v>
      </c>
      <c r="Q115" s="1664"/>
      <c r="R115" s="1665">
        <f t="shared" si="65"/>
        <v>5.2083333333333336E-2</v>
      </c>
      <c r="S115" s="1666"/>
      <c r="T115" s="1377"/>
      <c r="U115" s="257"/>
      <c r="V115" s="263"/>
      <c r="W115" s="263"/>
      <c r="X115" s="874"/>
      <c r="Y115" s="1378"/>
      <c r="Z115" s="1379"/>
      <c r="AA115" s="919"/>
      <c r="AB115" s="919"/>
      <c r="AC115" s="919"/>
      <c r="AD115" s="918"/>
      <c r="AE115" s="918"/>
      <c r="AF115" s="918"/>
      <c r="AG115" s="918"/>
      <c r="AH115" s="918"/>
      <c r="AI115" s="920"/>
      <c r="AJ115" s="921"/>
      <c r="AK115" s="921"/>
      <c r="AL115" s="922"/>
      <c r="AM115" s="922"/>
      <c r="AN115" s="922"/>
      <c r="AO115" s="922"/>
      <c r="AP115" s="922"/>
      <c r="AQ115" s="922"/>
      <c r="AR115" s="922"/>
      <c r="AS115" s="922"/>
      <c r="AT115" s="923"/>
      <c r="AU115" s="923"/>
      <c r="AV115" s="924"/>
      <c r="AW115" s="924"/>
      <c r="AX115" s="924"/>
      <c r="AY115" s="924"/>
      <c r="AZ115" s="924"/>
      <c r="BA115" s="924"/>
      <c r="BB115" s="924"/>
      <c r="BC115" s="924"/>
      <c r="BD115" s="925"/>
      <c r="BE115" s="925"/>
      <c r="BF115" s="925"/>
      <c r="BG115" s="925"/>
      <c r="BH115" s="925"/>
      <c r="BI115" s="925"/>
      <c r="BJ115" s="925"/>
      <c r="BK115" s="925"/>
      <c r="BL115" s="925"/>
      <c r="BM115" s="925"/>
      <c r="BN115" s="925"/>
      <c r="BO115" s="926"/>
      <c r="BP115" s="926"/>
      <c r="BQ115" s="926"/>
      <c r="BR115" s="926"/>
      <c r="BS115" s="926"/>
      <c r="BT115" s="926"/>
      <c r="BU115" s="926"/>
      <c r="BV115" s="926"/>
      <c r="BW115" s="926"/>
      <c r="BX115" s="926"/>
      <c r="BY115" s="927"/>
      <c r="BZ115" s="927"/>
      <c r="CA115" s="927"/>
      <c r="CB115" s="927"/>
      <c r="CC115" s="927"/>
      <c r="CD115" s="927"/>
      <c r="CE115" s="927"/>
      <c r="CF115" s="927"/>
      <c r="CG115" s="927"/>
      <c r="CH115" s="927"/>
      <c r="CI115" s="927"/>
      <c r="CJ115" s="927"/>
      <c r="CK115" s="927"/>
      <c r="CL115" s="928"/>
      <c r="CM115" s="928"/>
      <c r="CN115" s="928"/>
      <c r="CO115" s="928"/>
      <c r="CP115" s="928"/>
      <c r="CQ115" s="928"/>
      <c r="CR115" s="928"/>
      <c r="CS115" s="928"/>
      <c r="CT115" s="928"/>
      <c r="CU115" s="928"/>
      <c r="CV115" s="928"/>
      <c r="CW115" s="928"/>
      <c r="CX115" s="929"/>
      <c r="CY115" s="929"/>
      <c r="CZ115" s="929"/>
      <c r="DA115" s="929"/>
      <c r="DB115" s="929"/>
      <c r="DC115" s="929"/>
      <c r="DD115" s="929"/>
      <c r="DE115" s="929"/>
      <c r="DF115" s="929"/>
      <c r="DG115" s="929"/>
      <c r="DH115" s="929"/>
      <c r="DI115" s="929"/>
      <c r="DJ115" s="929"/>
      <c r="DK115" s="930"/>
      <c r="DL115" s="930"/>
      <c r="DM115" s="930"/>
      <c r="DN115" s="930"/>
      <c r="DO115" s="930"/>
      <c r="DP115" s="930"/>
      <c r="DQ115" s="930"/>
      <c r="DR115" s="930"/>
      <c r="DS115" s="930"/>
    </row>
    <row r="116" spans="1:123" s="1354" customFormat="1" x14ac:dyDescent="0.25">
      <c r="A116" s="887"/>
      <c r="B116" s="1371"/>
      <c r="C116" s="916"/>
      <c r="D116" s="1372"/>
      <c r="E116" s="1373"/>
      <c r="F116" s="1374"/>
      <c r="G116" s="1375"/>
      <c r="H116" s="1375"/>
      <c r="I116" s="1376"/>
      <c r="J116" s="1367"/>
      <c r="K116" s="1367"/>
      <c r="L116" s="1370"/>
      <c r="M116" s="1370"/>
      <c r="N116" s="1660"/>
      <c r="O116" s="1660"/>
      <c r="P116" s="1380"/>
      <c r="Q116" s="1381"/>
      <c r="R116" s="1382"/>
      <c r="S116" s="1382"/>
      <c r="T116" s="1377"/>
      <c r="U116" s="257"/>
      <c r="V116" s="263"/>
      <c r="W116" s="263"/>
      <c r="X116" s="874"/>
      <c r="Y116" s="1378"/>
      <c r="Z116" s="1379"/>
      <c r="AA116" s="919"/>
      <c r="AB116" s="919"/>
      <c r="AC116" s="919"/>
      <c r="AD116" s="918"/>
      <c r="AE116" s="918"/>
      <c r="AF116" s="918"/>
      <c r="AG116" s="918"/>
      <c r="AH116" s="918"/>
      <c r="AI116" s="920"/>
      <c r="AJ116" s="921"/>
      <c r="AK116" s="921"/>
      <c r="AL116" s="922"/>
      <c r="AM116" s="922"/>
      <c r="AN116" s="922"/>
      <c r="AO116" s="922"/>
      <c r="AP116" s="922"/>
      <c r="AQ116" s="922"/>
      <c r="AR116" s="922"/>
      <c r="AS116" s="922"/>
      <c r="AT116" s="923"/>
      <c r="AU116" s="923"/>
      <c r="AV116" s="924"/>
      <c r="AW116" s="924"/>
      <c r="AX116" s="924"/>
      <c r="AY116" s="924"/>
      <c r="AZ116" s="924"/>
      <c r="BA116" s="924"/>
      <c r="BB116" s="924"/>
      <c r="BC116" s="924"/>
      <c r="BD116" s="925"/>
      <c r="BE116" s="925"/>
      <c r="BF116" s="925"/>
      <c r="BG116" s="925"/>
      <c r="BH116" s="925"/>
      <c r="BI116" s="925"/>
      <c r="BJ116" s="925"/>
      <c r="BK116" s="925"/>
      <c r="BL116" s="925"/>
      <c r="BM116" s="925"/>
      <c r="BN116" s="925"/>
      <c r="BO116" s="926"/>
      <c r="BP116" s="926"/>
      <c r="BQ116" s="926"/>
      <c r="BR116" s="926"/>
      <c r="BS116" s="926"/>
      <c r="BT116" s="926"/>
      <c r="BU116" s="926"/>
      <c r="BV116" s="926"/>
      <c r="BW116" s="926"/>
      <c r="BX116" s="926"/>
      <c r="BY116" s="927"/>
      <c r="BZ116" s="927"/>
      <c r="CA116" s="927"/>
      <c r="CB116" s="927"/>
      <c r="CC116" s="927"/>
      <c r="CD116" s="927"/>
      <c r="CE116" s="927"/>
      <c r="CF116" s="927"/>
      <c r="CG116" s="927"/>
      <c r="CH116" s="927"/>
      <c r="CI116" s="927"/>
      <c r="CJ116" s="927"/>
      <c r="CK116" s="927"/>
      <c r="CL116" s="928"/>
      <c r="CM116" s="928"/>
      <c r="CN116" s="928"/>
      <c r="CO116" s="928"/>
      <c r="CP116" s="928"/>
      <c r="CQ116" s="928"/>
      <c r="CR116" s="928"/>
      <c r="CS116" s="928"/>
      <c r="CT116" s="928"/>
      <c r="CU116" s="928"/>
      <c r="CV116" s="928"/>
      <c r="CW116" s="928"/>
      <c r="CX116" s="929"/>
      <c r="CY116" s="929"/>
      <c r="CZ116" s="929"/>
      <c r="DA116" s="929"/>
      <c r="DB116" s="929"/>
      <c r="DC116" s="929"/>
      <c r="DD116" s="929"/>
      <c r="DE116" s="929"/>
      <c r="DF116" s="929"/>
      <c r="DG116" s="929"/>
      <c r="DH116" s="929"/>
      <c r="DI116" s="929"/>
      <c r="DJ116" s="929"/>
      <c r="DK116" s="930"/>
      <c r="DL116" s="930"/>
      <c r="DM116" s="930"/>
      <c r="DN116" s="930"/>
      <c r="DO116" s="930"/>
      <c r="DP116" s="930"/>
      <c r="DQ116" s="930"/>
      <c r="DR116" s="930"/>
      <c r="DS116" s="930"/>
    </row>
    <row r="117" spans="1:123" s="1354" customFormat="1" x14ac:dyDescent="0.25">
      <c r="A117" s="887"/>
      <c r="B117" s="1371"/>
      <c r="C117" s="916"/>
      <c r="D117" s="1372"/>
      <c r="E117" s="1373"/>
      <c r="F117" s="1374"/>
      <c r="G117" s="1375"/>
      <c r="H117" s="1375"/>
      <c r="I117" s="1376"/>
      <c r="J117" s="1367"/>
      <c r="K117" s="1367"/>
      <c r="L117" s="1370"/>
      <c r="M117" s="1370"/>
      <c r="N117" s="1383"/>
      <c r="O117" s="1383"/>
      <c r="P117" s="1380"/>
      <c r="Q117" s="1381"/>
      <c r="R117" s="1382"/>
      <c r="S117" s="1382"/>
      <c r="T117" s="1377"/>
      <c r="U117" s="257"/>
      <c r="V117" s="263"/>
      <c r="W117" s="263"/>
      <c r="X117" s="874"/>
      <c r="Y117" s="1378"/>
      <c r="Z117" s="1379"/>
      <c r="AA117" s="919"/>
      <c r="AB117" s="919"/>
      <c r="AC117" s="919"/>
      <c r="AD117" s="918"/>
      <c r="AE117" s="918"/>
      <c r="AF117" s="918"/>
      <c r="AG117" s="918"/>
      <c r="AH117" s="918"/>
      <c r="AI117" s="920"/>
      <c r="AJ117" s="921"/>
      <c r="AK117" s="921"/>
      <c r="AL117" s="922"/>
      <c r="AM117" s="922"/>
      <c r="AN117" s="922"/>
      <c r="AO117" s="922"/>
      <c r="AP117" s="922"/>
      <c r="AQ117" s="922"/>
      <c r="AR117" s="922"/>
      <c r="AS117" s="922"/>
      <c r="AT117" s="923"/>
      <c r="AU117" s="923"/>
      <c r="AV117" s="924"/>
      <c r="AW117" s="924"/>
      <c r="AX117" s="924"/>
      <c r="AY117" s="924"/>
      <c r="AZ117" s="924"/>
      <c r="BA117" s="924"/>
      <c r="BB117" s="924"/>
      <c r="BC117" s="924"/>
      <c r="BD117" s="925"/>
      <c r="BE117" s="925"/>
      <c r="BF117" s="925"/>
      <c r="BG117" s="925"/>
      <c r="BH117" s="925"/>
      <c r="BI117" s="925"/>
      <c r="BJ117" s="925"/>
      <c r="BK117" s="925"/>
      <c r="BL117" s="925"/>
      <c r="BM117" s="925"/>
      <c r="BN117" s="925"/>
      <c r="BO117" s="926"/>
      <c r="BP117" s="926"/>
      <c r="BQ117" s="926"/>
      <c r="BR117" s="926"/>
      <c r="BS117" s="926"/>
      <c r="BT117" s="926"/>
      <c r="BU117" s="926"/>
      <c r="BV117" s="926"/>
      <c r="BW117" s="926"/>
      <c r="BX117" s="926"/>
      <c r="BY117" s="927"/>
      <c r="BZ117" s="927"/>
      <c r="CA117" s="927"/>
      <c r="CB117" s="927"/>
      <c r="CC117" s="927"/>
      <c r="CD117" s="927"/>
      <c r="CE117" s="927"/>
      <c r="CF117" s="927"/>
      <c r="CG117" s="927"/>
      <c r="CH117" s="927"/>
      <c r="CI117" s="927"/>
      <c r="CJ117" s="927"/>
      <c r="CK117" s="927"/>
      <c r="CL117" s="928"/>
      <c r="CM117" s="928"/>
      <c r="CN117" s="928"/>
      <c r="CO117" s="928"/>
      <c r="CP117" s="928"/>
      <c r="CQ117" s="928"/>
      <c r="CR117" s="928"/>
      <c r="CS117" s="928"/>
      <c r="CT117" s="928"/>
      <c r="CU117" s="928"/>
      <c r="CV117" s="928"/>
      <c r="CW117" s="928"/>
      <c r="CX117" s="929"/>
      <c r="CY117" s="929"/>
      <c r="CZ117" s="929"/>
      <c r="DA117" s="929"/>
      <c r="DB117" s="929"/>
      <c r="DC117" s="929"/>
      <c r="DD117" s="929"/>
      <c r="DE117" s="929"/>
      <c r="DF117" s="929"/>
      <c r="DG117" s="929"/>
      <c r="DH117" s="929"/>
      <c r="DI117" s="929"/>
      <c r="DJ117" s="929"/>
      <c r="DK117" s="930"/>
      <c r="DL117" s="930"/>
      <c r="DM117" s="930"/>
      <c r="DN117" s="930"/>
      <c r="DO117" s="930"/>
      <c r="DP117" s="930"/>
      <c r="DQ117" s="930"/>
      <c r="DR117" s="930"/>
      <c r="DS117" s="930"/>
    </row>
    <row r="118" spans="1:123" s="1354" customFormat="1" x14ac:dyDescent="0.2">
      <c r="A118" s="887"/>
      <c r="B118" s="1371"/>
      <c r="C118" s="916"/>
      <c r="D118" s="1372"/>
      <c r="E118" s="1373"/>
      <c r="F118" s="1384" t="s">
        <v>307</v>
      </c>
      <c r="G118" s="1385"/>
      <c r="H118" s="1385"/>
      <c r="I118" s="1386"/>
      <c r="J118" s="1387"/>
      <c r="K118" s="1388"/>
      <c r="L118" s="1388"/>
      <c r="M118" s="1370"/>
      <c r="N118" s="1383"/>
      <c r="O118" s="1383"/>
      <c r="P118" s="1380"/>
      <c r="Q118" s="1381"/>
      <c r="R118" s="1382"/>
      <c r="S118" s="1382"/>
      <c r="T118" s="1377"/>
      <c r="U118" s="257"/>
      <c r="V118" s="263"/>
      <c r="W118" s="263"/>
      <c r="X118" s="874"/>
      <c r="Y118" s="1378"/>
      <c r="Z118" s="1379"/>
      <c r="AA118" s="919"/>
      <c r="AB118" s="919"/>
      <c r="AC118" s="919"/>
      <c r="AD118" s="918"/>
      <c r="AE118" s="918"/>
      <c r="AF118" s="918"/>
      <c r="AG118" s="918"/>
      <c r="AH118" s="918"/>
      <c r="AI118" s="920"/>
      <c r="AJ118" s="921"/>
      <c r="AK118" s="921"/>
      <c r="AL118" s="922"/>
      <c r="AM118" s="922"/>
      <c r="AN118" s="922"/>
      <c r="AO118" s="922"/>
      <c r="AP118" s="922"/>
      <c r="AQ118" s="922"/>
      <c r="AR118" s="922"/>
      <c r="AS118" s="922"/>
      <c r="AT118" s="923"/>
      <c r="AU118" s="923"/>
      <c r="AV118" s="924"/>
      <c r="AW118" s="924"/>
      <c r="AX118" s="924"/>
      <c r="AY118" s="924"/>
      <c r="AZ118" s="924"/>
      <c r="BA118" s="924"/>
      <c r="BB118" s="924"/>
      <c r="BC118" s="924"/>
      <c r="BD118" s="925"/>
      <c r="BE118" s="925"/>
      <c r="BF118" s="925"/>
      <c r="BG118" s="925"/>
      <c r="BH118" s="925"/>
      <c r="BI118" s="925"/>
      <c r="BJ118" s="925"/>
      <c r="BK118" s="925"/>
      <c r="BL118" s="925"/>
      <c r="BM118" s="925"/>
      <c r="BN118" s="925"/>
      <c r="BO118" s="926"/>
      <c r="BP118" s="926"/>
      <c r="BQ118" s="926"/>
      <c r="BR118" s="926"/>
      <c r="BS118" s="926"/>
      <c r="BT118" s="926"/>
      <c r="BU118" s="926"/>
      <c r="BV118" s="926"/>
      <c r="BW118" s="926"/>
      <c r="BX118" s="926"/>
      <c r="BY118" s="927"/>
      <c r="BZ118" s="927"/>
      <c r="CA118" s="927"/>
      <c r="CB118" s="927"/>
      <c r="CC118" s="927"/>
      <c r="CD118" s="927"/>
      <c r="CE118" s="927"/>
      <c r="CF118" s="927"/>
      <c r="CG118" s="927"/>
      <c r="CH118" s="927"/>
      <c r="CI118" s="927"/>
      <c r="CJ118" s="927"/>
      <c r="CK118" s="927"/>
      <c r="CL118" s="928"/>
      <c r="CM118" s="928"/>
      <c r="CN118" s="928"/>
      <c r="CO118" s="928"/>
      <c r="CP118" s="928"/>
      <c r="CQ118" s="928"/>
      <c r="CR118" s="928"/>
      <c r="CS118" s="928"/>
      <c r="CT118" s="928"/>
      <c r="CU118" s="928"/>
      <c r="CV118" s="928"/>
      <c r="CW118" s="928"/>
      <c r="CX118" s="929"/>
      <c r="CY118" s="929"/>
      <c r="CZ118" s="929"/>
      <c r="DA118" s="929"/>
      <c r="DB118" s="929"/>
      <c r="DC118" s="929"/>
      <c r="DD118" s="929"/>
      <c r="DE118" s="929"/>
      <c r="DF118" s="929"/>
      <c r="DG118" s="929"/>
      <c r="DH118" s="929"/>
      <c r="DI118" s="929"/>
      <c r="DJ118" s="929"/>
      <c r="DK118" s="930"/>
      <c r="DL118" s="930"/>
      <c r="DM118" s="930"/>
      <c r="DN118" s="930"/>
      <c r="DO118" s="930"/>
      <c r="DP118" s="930"/>
      <c r="DQ118" s="930"/>
      <c r="DR118" s="930"/>
      <c r="DS118" s="930"/>
    </row>
    <row r="119" spans="1:123" s="1354" customFormat="1" x14ac:dyDescent="0.25">
      <c r="A119" s="887"/>
      <c r="B119" s="1389"/>
      <c r="C119" s="917"/>
      <c r="D119" s="1372"/>
      <c r="E119" s="1373"/>
      <c r="F119" s="1390">
        <v>1</v>
      </c>
      <c r="G119" s="1390"/>
      <c r="H119" s="1391" t="str">
        <f t="array" aca="1" ref="H119" ca="1">INDEX(joueurs,SMALL(IF(participations=J119,ROW(INDIRECT("1:"&amp;ROWS(joueurs)))),COUNTIF(J$119:J119,J119)))</f>
        <v>Dams</v>
      </c>
      <c r="I119" s="1392"/>
      <c r="J119" s="1393">
        <f>LARGE(participations,ROWS($1:1))</f>
        <v>96</v>
      </c>
      <c r="K119" s="1394">
        <f>J119/$G$103</f>
        <v>1</v>
      </c>
      <c r="L119" s="1394"/>
      <c r="M119" s="1370"/>
      <c r="N119" s="1383"/>
      <c r="O119" s="1383"/>
      <c r="P119" s="1395"/>
      <c r="Q119" s="1395"/>
      <c r="R119" s="1396"/>
      <c r="S119" s="1396"/>
      <c r="T119" s="1397"/>
      <c r="U119" s="1397"/>
      <c r="V119" s="1398"/>
      <c r="W119" s="1398"/>
      <c r="X119" s="1378"/>
      <c r="Y119" s="1378"/>
      <c r="Z119" s="1379"/>
      <c r="AA119" s="919"/>
      <c r="AB119" s="919"/>
      <c r="AC119" s="919"/>
      <c r="AD119" s="918"/>
      <c r="AE119" s="918"/>
      <c r="AF119" s="918"/>
      <c r="AG119" s="918"/>
      <c r="AH119" s="918"/>
      <c r="AI119" s="920"/>
      <c r="AJ119" s="921"/>
      <c r="AK119" s="921"/>
      <c r="AL119" s="922"/>
      <c r="AM119" s="922"/>
      <c r="AN119" s="922"/>
      <c r="AO119" s="922"/>
      <c r="AP119" s="922"/>
      <c r="AQ119" s="922"/>
      <c r="AR119" s="922"/>
      <c r="AS119" s="922"/>
      <c r="AT119" s="923"/>
      <c r="AU119" s="923"/>
      <c r="AV119" s="924"/>
      <c r="AW119" s="924"/>
      <c r="AX119" s="924"/>
      <c r="AY119" s="924"/>
      <c r="AZ119" s="924"/>
      <c r="BA119" s="924"/>
      <c r="BB119" s="924"/>
      <c r="BC119" s="924"/>
      <c r="BD119" s="925"/>
      <c r="BE119" s="925"/>
      <c r="BF119" s="925"/>
      <c r="BG119" s="925"/>
      <c r="BH119" s="925"/>
      <c r="BI119" s="925"/>
      <c r="BJ119" s="925"/>
      <c r="BK119" s="925"/>
      <c r="BL119" s="925"/>
      <c r="BM119" s="925"/>
      <c r="BN119" s="925"/>
      <c r="BO119" s="926"/>
      <c r="BP119" s="926"/>
      <c r="BQ119" s="926"/>
      <c r="BR119" s="926"/>
      <c r="BS119" s="926"/>
      <c r="BT119" s="926"/>
      <c r="BU119" s="926"/>
      <c r="BV119" s="926"/>
      <c r="BW119" s="926"/>
      <c r="BX119" s="926"/>
      <c r="BY119" s="927"/>
      <c r="BZ119" s="927"/>
      <c r="CA119" s="927"/>
      <c r="CB119" s="927"/>
      <c r="CC119" s="927"/>
      <c r="CD119" s="927"/>
      <c r="CE119" s="927"/>
      <c r="CF119" s="927"/>
      <c r="CG119" s="927"/>
      <c r="CH119" s="927"/>
      <c r="CI119" s="927"/>
      <c r="CJ119" s="927"/>
      <c r="CK119" s="927"/>
      <c r="CL119" s="928"/>
      <c r="CM119" s="928"/>
      <c r="CN119" s="928"/>
      <c r="CO119" s="928"/>
      <c r="CP119" s="928"/>
      <c r="CQ119" s="928"/>
      <c r="CR119" s="928"/>
      <c r="CS119" s="928"/>
      <c r="CT119" s="928"/>
      <c r="CU119" s="928"/>
      <c r="CV119" s="928"/>
      <c r="CW119" s="928"/>
      <c r="CX119" s="929"/>
      <c r="CY119" s="929"/>
      <c r="CZ119" s="929"/>
      <c r="DA119" s="929"/>
      <c r="DB119" s="929"/>
      <c r="DC119" s="929"/>
      <c r="DD119" s="929"/>
      <c r="DE119" s="929"/>
      <c r="DF119" s="929"/>
      <c r="DG119" s="929"/>
      <c r="DH119" s="929"/>
      <c r="DI119" s="929"/>
      <c r="DJ119" s="929"/>
      <c r="DK119" s="930"/>
      <c r="DL119" s="930"/>
      <c r="DM119" s="930"/>
      <c r="DN119" s="930"/>
      <c r="DO119" s="930"/>
      <c r="DP119" s="930"/>
      <c r="DQ119" s="930"/>
      <c r="DR119" s="930"/>
      <c r="DS119" s="930"/>
    </row>
    <row r="120" spans="1:123" s="1354" customFormat="1" x14ac:dyDescent="0.25">
      <c r="A120" s="887"/>
      <c r="B120" s="1399"/>
      <c r="C120" s="299"/>
      <c r="D120" s="1372"/>
      <c r="E120" s="1373"/>
      <c r="F120" s="1390">
        <v>2</v>
      </c>
      <c r="G120" s="1390"/>
      <c r="H120" s="1391" t="str">
        <f t="array" aca="1" ref="H120" ca="1">INDEX(joueurs,SMALL(IF(participations=J120,ROW(INDIRECT("1:"&amp;ROWS(joueurs)))),COUNTIF(J$119:J120,J120)))</f>
        <v>Rob</v>
      </c>
      <c r="I120" s="1392"/>
      <c r="J120" s="1393">
        <f>LARGE(participations,ROWS($1:2))</f>
        <v>76</v>
      </c>
      <c r="K120" s="1394">
        <f t="shared" ref="K120:K128" si="66">J120/$G$103</f>
        <v>0.79166666666666663</v>
      </c>
      <c r="L120" s="1394"/>
      <c r="M120" s="1370"/>
      <c r="N120" s="1383"/>
      <c r="O120" s="1383"/>
      <c r="P120" s="1395"/>
      <c r="Q120" s="1395"/>
      <c r="R120" s="1396"/>
      <c r="S120" s="1396"/>
      <c r="T120" s="1397"/>
      <c r="U120" s="1397"/>
      <c r="V120" s="1398"/>
      <c r="W120" s="1398"/>
      <c r="X120" s="1378"/>
      <c r="Y120" s="1378"/>
      <c r="Z120" s="1379"/>
      <c r="AA120" s="919"/>
      <c r="AB120" s="919"/>
      <c r="AC120" s="919"/>
      <c r="AD120" s="918"/>
      <c r="AE120" s="918"/>
      <c r="AF120" s="918"/>
      <c r="AG120" s="918"/>
      <c r="AH120" s="918"/>
      <c r="AI120" s="920"/>
      <c r="AJ120" s="921"/>
      <c r="AK120" s="921"/>
      <c r="AL120" s="922"/>
      <c r="AM120" s="922"/>
      <c r="AN120" s="922"/>
      <c r="AO120" s="922"/>
      <c r="AP120" s="922"/>
      <c r="AQ120" s="922"/>
      <c r="AR120" s="922"/>
      <c r="AS120" s="922"/>
      <c r="AT120" s="923"/>
      <c r="AU120" s="923"/>
      <c r="AV120" s="924"/>
      <c r="AW120" s="924"/>
      <c r="AX120" s="924"/>
      <c r="AY120" s="924"/>
      <c r="AZ120" s="924"/>
      <c r="BA120" s="924"/>
      <c r="BB120" s="924"/>
      <c r="BC120" s="924"/>
      <c r="BD120" s="925"/>
      <c r="BE120" s="925"/>
      <c r="BF120" s="925"/>
      <c r="BG120" s="925"/>
      <c r="BH120" s="925"/>
      <c r="BI120" s="925"/>
      <c r="BJ120" s="925"/>
      <c r="BK120" s="925"/>
      <c r="BL120" s="925"/>
      <c r="BM120" s="925"/>
      <c r="BN120" s="925"/>
      <c r="BO120" s="926"/>
      <c r="BP120" s="926"/>
      <c r="BQ120" s="926"/>
      <c r="BR120" s="926"/>
      <c r="BS120" s="926"/>
      <c r="BT120" s="926"/>
      <c r="BU120" s="926"/>
      <c r="BV120" s="926"/>
      <c r="BW120" s="926"/>
      <c r="BX120" s="926"/>
      <c r="BY120" s="927"/>
      <c r="BZ120" s="927"/>
      <c r="CA120" s="927"/>
      <c r="CB120" s="927"/>
      <c r="CC120" s="927"/>
      <c r="CD120" s="927"/>
      <c r="CE120" s="927"/>
      <c r="CF120" s="927"/>
      <c r="CG120" s="927"/>
      <c r="CH120" s="927"/>
      <c r="CI120" s="927"/>
      <c r="CJ120" s="927"/>
      <c r="CK120" s="927"/>
      <c r="CL120" s="928"/>
      <c r="CM120" s="928"/>
      <c r="CN120" s="928"/>
      <c r="CO120" s="928"/>
      <c r="CP120" s="928"/>
      <c r="CQ120" s="928"/>
      <c r="CR120" s="928"/>
      <c r="CS120" s="928"/>
      <c r="CT120" s="928"/>
      <c r="CU120" s="928"/>
      <c r="CV120" s="928"/>
      <c r="CW120" s="928"/>
      <c r="CX120" s="929"/>
      <c r="CY120" s="929"/>
      <c r="CZ120" s="929"/>
      <c r="DA120" s="929"/>
      <c r="DB120" s="929"/>
      <c r="DC120" s="929"/>
      <c r="DD120" s="929"/>
      <c r="DE120" s="929"/>
      <c r="DF120" s="929"/>
      <c r="DG120" s="929"/>
      <c r="DH120" s="929"/>
      <c r="DI120" s="929"/>
      <c r="DJ120" s="929"/>
      <c r="DK120" s="930"/>
      <c r="DL120" s="930"/>
      <c r="DM120" s="930"/>
      <c r="DN120" s="930"/>
      <c r="DO120" s="930"/>
      <c r="DP120" s="930"/>
      <c r="DQ120" s="930"/>
      <c r="DR120" s="930"/>
      <c r="DS120" s="930"/>
    </row>
    <row r="121" spans="1:123" s="1354" customFormat="1" x14ac:dyDescent="0.25">
      <c r="A121" s="887"/>
      <c r="B121" s="1399"/>
      <c r="C121" s="299"/>
      <c r="D121" s="1372"/>
      <c r="E121" s="1373"/>
      <c r="F121" s="1390">
        <v>3</v>
      </c>
      <c r="G121" s="1390"/>
      <c r="H121" s="1391" t="str">
        <f t="array" aca="1" ref="H121" ca="1">INDEX(joueurs,SMALL(IF(participations=J121,ROW(INDIRECT("1:"&amp;ROWS(joueurs)))),COUNTIF(J$119:J121,J121)))</f>
        <v>Fred</v>
      </c>
      <c r="I121" s="1392"/>
      <c r="J121" s="1393">
        <f>LARGE(participations,ROWS($1:3))</f>
        <v>73</v>
      </c>
      <c r="K121" s="1394">
        <f t="shared" si="66"/>
        <v>0.76041666666666663</v>
      </c>
      <c r="L121" s="1394"/>
      <c r="M121" s="1370"/>
      <c r="N121" s="1383"/>
      <c r="O121" s="1383"/>
      <c r="P121" s="1395"/>
      <c r="Q121" s="1395"/>
      <c r="R121" s="1396"/>
      <c r="S121" s="1396"/>
      <c r="T121" s="1397"/>
      <c r="U121" s="1397"/>
      <c r="V121" s="1398"/>
      <c r="W121" s="1398"/>
      <c r="X121" s="1378"/>
      <c r="Y121" s="1378"/>
      <c r="Z121" s="1379"/>
      <c r="AA121" s="919"/>
      <c r="AB121" s="919"/>
      <c r="AC121" s="919"/>
      <c r="AD121" s="918"/>
      <c r="AE121" s="918"/>
      <c r="AF121" s="918"/>
      <c r="AG121" s="918"/>
      <c r="AH121" s="918"/>
      <c r="AI121" s="920"/>
      <c r="AJ121" s="921"/>
      <c r="AK121" s="921"/>
      <c r="AL121" s="922"/>
      <c r="AM121" s="922"/>
      <c r="AN121" s="922"/>
      <c r="AO121" s="922"/>
      <c r="AP121" s="922"/>
      <c r="AQ121" s="922"/>
      <c r="AR121" s="922"/>
      <c r="AS121" s="922"/>
      <c r="AT121" s="923"/>
      <c r="AU121" s="923"/>
      <c r="AV121" s="924"/>
      <c r="AW121" s="924"/>
      <c r="AX121" s="924"/>
      <c r="AY121" s="924"/>
      <c r="AZ121" s="924"/>
      <c r="BA121" s="924"/>
      <c r="BB121" s="924"/>
      <c r="BC121" s="924"/>
      <c r="BD121" s="925"/>
      <c r="BE121" s="925"/>
      <c r="BF121" s="925"/>
      <c r="BG121" s="925"/>
      <c r="BH121" s="925"/>
      <c r="BI121" s="925"/>
      <c r="BJ121" s="925"/>
      <c r="BK121" s="925"/>
      <c r="BL121" s="925"/>
      <c r="BM121" s="925"/>
      <c r="BN121" s="925"/>
      <c r="BO121" s="926"/>
      <c r="BP121" s="926"/>
      <c r="BQ121" s="926"/>
      <c r="BR121" s="926"/>
      <c r="BS121" s="926"/>
      <c r="BT121" s="926"/>
      <c r="BU121" s="926"/>
      <c r="BV121" s="926"/>
      <c r="BW121" s="926"/>
      <c r="BX121" s="926"/>
      <c r="BY121" s="927"/>
      <c r="BZ121" s="927"/>
      <c r="CA121" s="927"/>
      <c r="CB121" s="927"/>
      <c r="CC121" s="927"/>
      <c r="CD121" s="927"/>
      <c r="CE121" s="927"/>
      <c r="CF121" s="927"/>
      <c r="CG121" s="927"/>
      <c r="CH121" s="927"/>
      <c r="CI121" s="927"/>
      <c r="CJ121" s="927"/>
      <c r="CK121" s="927"/>
      <c r="CL121" s="928"/>
      <c r="CM121" s="928"/>
      <c r="CN121" s="928"/>
      <c r="CO121" s="928"/>
      <c r="CP121" s="928"/>
      <c r="CQ121" s="928"/>
      <c r="CR121" s="928"/>
      <c r="CS121" s="928"/>
      <c r="CT121" s="928"/>
      <c r="CU121" s="928"/>
      <c r="CV121" s="928"/>
      <c r="CW121" s="928"/>
      <c r="CX121" s="929"/>
      <c r="CY121" s="929"/>
      <c r="CZ121" s="929"/>
      <c r="DA121" s="929"/>
      <c r="DB121" s="929"/>
      <c r="DC121" s="929"/>
      <c r="DD121" s="929"/>
      <c r="DE121" s="929"/>
      <c r="DF121" s="929"/>
      <c r="DG121" s="929"/>
      <c r="DH121" s="929"/>
      <c r="DI121" s="929"/>
      <c r="DJ121" s="929"/>
      <c r="DK121" s="930"/>
      <c r="DL121" s="930"/>
      <c r="DM121" s="930"/>
      <c r="DN121" s="930"/>
      <c r="DO121" s="930"/>
      <c r="DP121" s="930"/>
      <c r="DQ121" s="930"/>
      <c r="DR121" s="930"/>
      <c r="DS121" s="930"/>
    </row>
    <row r="122" spans="1:123" s="1354" customFormat="1" x14ac:dyDescent="0.25">
      <c r="A122" s="887"/>
      <c r="B122" s="1399"/>
      <c r="C122" s="299"/>
      <c r="D122" s="1372"/>
      <c r="E122" s="1373"/>
      <c r="F122" s="1390">
        <v>4</v>
      </c>
      <c r="G122" s="1390"/>
      <c r="H122" s="1391" t="str">
        <f t="array" aca="1" ref="H122" ca="1">INDEX(joueurs,SMALL(IF(participations=J122,ROW(INDIRECT("1:"&amp;ROWS(joueurs)))),COUNTIF(J$119:J122,J122)))</f>
        <v>Cyrille</v>
      </c>
      <c r="I122" s="1392"/>
      <c r="J122" s="1393">
        <f>LARGE(participations,ROWS($1:4))</f>
        <v>61</v>
      </c>
      <c r="K122" s="1394">
        <f t="shared" si="66"/>
        <v>0.63541666666666663</v>
      </c>
      <c r="L122" s="1394"/>
      <c r="M122" s="1370"/>
      <c r="N122" s="1383"/>
      <c r="O122" s="1383"/>
      <c r="P122" s="1395"/>
      <c r="Q122" s="1395"/>
      <c r="R122" s="1396"/>
      <c r="S122" s="1396"/>
      <c r="T122" s="1397"/>
      <c r="U122" s="1397"/>
      <c r="V122" s="1398"/>
      <c r="W122" s="1398"/>
      <c r="X122" s="1378"/>
      <c r="Y122" s="1378"/>
      <c r="Z122" s="1379"/>
      <c r="AA122" s="919"/>
      <c r="AB122" s="919"/>
      <c r="AC122" s="919"/>
      <c r="AD122" s="918"/>
      <c r="AE122" s="918"/>
      <c r="AF122" s="918"/>
      <c r="AG122" s="918"/>
      <c r="AH122" s="918"/>
      <c r="AI122" s="920"/>
      <c r="AJ122" s="921"/>
      <c r="AK122" s="921"/>
      <c r="AL122" s="922"/>
      <c r="AM122" s="922"/>
      <c r="AN122" s="922"/>
      <c r="AO122" s="922"/>
      <c r="AP122" s="922"/>
      <c r="AQ122" s="922"/>
      <c r="AR122" s="922"/>
      <c r="AS122" s="922"/>
      <c r="AT122" s="923"/>
      <c r="AU122" s="923"/>
      <c r="AV122" s="924"/>
      <c r="AW122" s="924"/>
      <c r="AX122" s="924"/>
      <c r="AY122" s="924"/>
      <c r="AZ122" s="924"/>
      <c r="BA122" s="924"/>
      <c r="BB122" s="924"/>
      <c r="BC122" s="924"/>
      <c r="BD122" s="925"/>
      <c r="BE122" s="925"/>
      <c r="BF122" s="925"/>
      <c r="BG122" s="925"/>
      <c r="BH122" s="925"/>
      <c r="BI122" s="925"/>
      <c r="BJ122" s="925"/>
      <c r="BK122" s="925"/>
      <c r="BL122" s="925"/>
      <c r="BM122" s="925"/>
      <c r="BN122" s="925"/>
      <c r="BO122" s="926"/>
      <c r="BP122" s="926"/>
      <c r="BQ122" s="926"/>
      <c r="BR122" s="926"/>
      <c r="BS122" s="926"/>
      <c r="BT122" s="926"/>
      <c r="BU122" s="926"/>
      <c r="BV122" s="926"/>
      <c r="BW122" s="926"/>
      <c r="BX122" s="926"/>
      <c r="BY122" s="927"/>
      <c r="BZ122" s="927"/>
      <c r="CA122" s="927"/>
      <c r="CB122" s="927"/>
      <c r="CC122" s="927"/>
      <c r="CD122" s="927"/>
      <c r="CE122" s="927"/>
      <c r="CF122" s="927"/>
      <c r="CG122" s="927"/>
      <c r="CH122" s="927"/>
      <c r="CI122" s="927"/>
      <c r="CJ122" s="927"/>
      <c r="CK122" s="927"/>
      <c r="CL122" s="928"/>
      <c r="CM122" s="928"/>
      <c r="CN122" s="928"/>
      <c r="CO122" s="928"/>
      <c r="CP122" s="928"/>
      <c r="CQ122" s="928"/>
      <c r="CR122" s="928"/>
      <c r="CS122" s="928"/>
      <c r="CT122" s="928"/>
      <c r="CU122" s="928"/>
      <c r="CV122" s="928"/>
      <c r="CW122" s="928"/>
      <c r="CX122" s="929"/>
      <c r="CY122" s="929"/>
      <c r="CZ122" s="929"/>
      <c r="DA122" s="929"/>
      <c r="DB122" s="929"/>
      <c r="DC122" s="929"/>
      <c r="DD122" s="929"/>
      <c r="DE122" s="929"/>
      <c r="DF122" s="929"/>
      <c r="DG122" s="929"/>
      <c r="DH122" s="929"/>
      <c r="DI122" s="929"/>
      <c r="DJ122" s="929"/>
      <c r="DK122" s="930"/>
      <c r="DL122" s="930"/>
      <c r="DM122" s="930"/>
      <c r="DN122" s="930"/>
      <c r="DO122" s="930"/>
      <c r="DP122" s="930"/>
      <c r="DQ122" s="930"/>
      <c r="DR122" s="930"/>
      <c r="DS122" s="930"/>
    </row>
    <row r="123" spans="1:123" s="1354" customFormat="1" x14ac:dyDescent="0.25">
      <c r="A123" s="887"/>
      <c r="B123" s="1399"/>
      <c r="C123" s="299"/>
      <c r="D123" s="1372"/>
      <c r="E123" s="1373"/>
      <c r="F123" s="1390">
        <v>5</v>
      </c>
      <c r="G123" s="1390"/>
      <c r="H123" s="1391" t="str">
        <f t="array" aca="1" ref="H123" ca="1">INDEX(joueurs,SMALL(IF(participations=J123,ROW(INDIRECT("1:"&amp;ROWS(joueurs)))),COUNTIF(J$119:J123,J123)))</f>
        <v>Franck-David</v>
      </c>
      <c r="I123" s="1392"/>
      <c r="J123" s="1393">
        <f>LARGE(participations,ROWS($1:5))</f>
        <v>60</v>
      </c>
      <c r="K123" s="1394">
        <f t="shared" si="66"/>
        <v>0.625</v>
      </c>
      <c r="L123" s="1394"/>
      <c r="M123" s="1370"/>
      <c r="N123" s="1383"/>
      <c r="O123" s="1383"/>
      <c r="P123" s="1395"/>
      <c r="Q123" s="1395"/>
      <c r="R123" s="1396"/>
      <c r="S123" s="1396"/>
      <c r="T123" s="1397"/>
      <c r="U123" s="1397"/>
      <c r="V123" s="1398"/>
      <c r="W123" s="1398"/>
      <c r="X123" s="1378"/>
      <c r="Y123" s="1378"/>
      <c r="Z123" s="1379"/>
      <c r="AA123" s="919"/>
      <c r="AB123" s="919"/>
      <c r="AC123" s="919"/>
      <c r="AD123" s="918"/>
      <c r="AE123" s="918"/>
      <c r="AF123" s="918"/>
      <c r="AG123" s="918"/>
      <c r="AH123" s="918"/>
      <c r="AI123" s="920"/>
      <c r="AJ123" s="921"/>
      <c r="AK123" s="921"/>
      <c r="AL123" s="922"/>
      <c r="AM123" s="922"/>
      <c r="AN123" s="922"/>
      <c r="AO123" s="922"/>
      <c r="AP123" s="922"/>
      <c r="AQ123" s="922"/>
      <c r="AR123" s="922"/>
      <c r="AS123" s="922"/>
      <c r="AT123" s="923"/>
      <c r="AU123" s="923"/>
      <c r="AV123" s="924"/>
      <c r="AW123" s="924"/>
      <c r="AX123" s="924"/>
      <c r="AY123" s="924"/>
      <c r="AZ123" s="924"/>
      <c r="BA123" s="924"/>
      <c r="BB123" s="924"/>
      <c r="BC123" s="924"/>
      <c r="BD123" s="925"/>
      <c r="BE123" s="925"/>
      <c r="BF123" s="925"/>
      <c r="BG123" s="925"/>
      <c r="BH123" s="925"/>
      <c r="BI123" s="925"/>
      <c r="BJ123" s="925"/>
      <c r="BK123" s="925"/>
      <c r="BL123" s="925"/>
      <c r="BM123" s="925"/>
      <c r="BN123" s="925"/>
      <c r="BO123" s="926"/>
      <c r="BP123" s="926"/>
      <c r="BQ123" s="926"/>
      <c r="BR123" s="926"/>
      <c r="BS123" s="926"/>
      <c r="BT123" s="926"/>
      <c r="BU123" s="926"/>
      <c r="BV123" s="926"/>
      <c r="BW123" s="926"/>
      <c r="BX123" s="926"/>
      <c r="BY123" s="927"/>
      <c r="BZ123" s="927"/>
      <c r="CA123" s="927"/>
      <c r="CB123" s="927"/>
      <c r="CC123" s="927"/>
      <c r="CD123" s="927"/>
      <c r="CE123" s="927"/>
      <c r="CF123" s="927"/>
      <c r="CG123" s="927"/>
      <c r="CH123" s="927"/>
      <c r="CI123" s="927"/>
      <c r="CJ123" s="927"/>
      <c r="CK123" s="927"/>
      <c r="CL123" s="928"/>
      <c r="CM123" s="928"/>
      <c r="CN123" s="928"/>
      <c r="CO123" s="928"/>
      <c r="CP123" s="928"/>
      <c r="CQ123" s="928"/>
      <c r="CR123" s="928"/>
      <c r="CS123" s="928"/>
      <c r="CT123" s="928"/>
      <c r="CU123" s="928"/>
      <c r="CV123" s="928"/>
      <c r="CW123" s="928"/>
      <c r="CX123" s="929"/>
      <c r="CY123" s="929"/>
      <c r="CZ123" s="929"/>
      <c r="DA123" s="929"/>
      <c r="DB123" s="929"/>
      <c r="DC123" s="929"/>
      <c r="DD123" s="929"/>
      <c r="DE123" s="929"/>
      <c r="DF123" s="929"/>
      <c r="DG123" s="929"/>
      <c r="DH123" s="929"/>
      <c r="DI123" s="929"/>
      <c r="DJ123" s="929"/>
      <c r="DK123" s="930"/>
      <c r="DL123" s="930"/>
      <c r="DM123" s="930"/>
      <c r="DN123" s="930"/>
      <c r="DO123" s="930"/>
      <c r="DP123" s="930"/>
      <c r="DQ123" s="930"/>
      <c r="DR123" s="930"/>
      <c r="DS123" s="930"/>
    </row>
    <row r="124" spans="1:123" s="1354" customFormat="1" x14ac:dyDescent="0.25">
      <c r="A124" s="887"/>
      <c r="B124" s="1399"/>
      <c r="C124" s="299"/>
      <c r="D124" s="1372"/>
      <c r="E124" s="1373"/>
      <c r="F124" s="1390">
        <v>6</v>
      </c>
      <c r="G124" s="1390"/>
      <c r="H124" s="1391" t="str">
        <f t="array" aca="1" ref="H124" ca="1">INDEX(joueurs,SMALL(IF(participations=J124,ROW(INDIRECT("1:"&amp;ROWS(joueurs)))),COUNTIF(J$119:J124,J124)))</f>
        <v>Franck</v>
      </c>
      <c r="I124" s="1392"/>
      <c r="J124" s="1393">
        <f>LARGE(participations,ROWS($1:6))</f>
        <v>59</v>
      </c>
      <c r="K124" s="1394">
        <f t="shared" si="66"/>
        <v>0.61458333333333337</v>
      </c>
      <c r="L124" s="1394"/>
      <c r="M124" s="1370"/>
      <c r="N124" s="1383"/>
      <c r="O124" s="1383"/>
      <c r="P124" s="1395"/>
      <c r="Q124" s="1395"/>
      <c r="R124" s="1396"/>
      <c r="S124" s="1396"/>
      <c r="T124" s="1397"/>
      <c r="U124" s="1397"/>
      <c r="V124" s="1398"/>
      <c r="W124" s="1398"/>
      <c r="X124" s="1378"/>
      <c r="Y124" s="1378"/>
      <c r="Z124" s="1379"/>
      <c r="AA124" s="919"/>
      <c r="AB124" s="919"/>
      <c r="AC124" s="919"/>
      <c r="AD124" s="918"/>
      <c r="AE124" s="918"/>
      <c r="AF124" s="918"/>
      <c r="AG124" s="918"/>
      <c r="AH124" s="918"/>
      <c r="AI124" s="920"/>
      <c r="AJ124" s="921"/>
      <c r="AK124" s="921"/>
      <c r="AL124" s="922"/>
      <c r="AM124" s="922"/>
      <c r="AN124" s="922"/>
      <c r="AO124" s="922"/>
      <c r="AP124" s="922"/>
      <c r="AQ124" s="922"/>
      <c r="AR124" s="922"/>
      <c r="AS124" s="922"/>
      <c r="AT124" s="923"/>
      <c r="AU124" s="923"/>
      <c r="AV124" s="924"/>
      <c r="AW124" s="924"/>
      <c r="AX124" s="924"/>
      <c r="AY124" s="924"/>
      <c r="AZ124" s="924"/>
      <c r="BA124" s="924"/>
      <c r="BB124" s="924"/>
      <c r="BC124" s="924"/>
      <c r="BD124" s="925"/>
      <c r="BE124" s="925"/>
      <c r="BF124" s="925"/>
      <c r="BG124" s="925"/>
      <c r="BH124" s="925"/>
      <c r="BI124" s="925"/>
      <c r="BJ124" s="925"/>
      <c r="BK124" s="925"/>
      <c r="BL124" s="925"/>
      <c r="BM124" s="925"/>
      <c r="BN124" s="925"/>
      <c r="BO124" s="926"/>
      <c r="BP124" s="926"/>
      <c r="BQ124" s="926"/>
      <c r="BR124" s="926"/>
      <c r="BS124" s="926"/>
      <c r="BT124" s="926"/>
      <c r="BU124" s="926"/>
      <c r="BV124" s="926"/>
      <c r="BW124" s="926"/>
      <c r="BX124" s="926"/>
      <c r="BY124" s="927"/>
      <c r="BZ124" s="927"/>
      <c r="CA124" s="927"/>
      <c r="CB124" s="927"/>
      <c r="CC124" s="927"/>
      <c r="CD124" s="927"/>
      <c r="CE124" s="927"/>
      <c r="CF124" s="927"/>
      <c r="CG124" s="927"/>
      <c r="CH124" s="927"/>
      <c r="CI124" s="927"/>
      <c r="CJ124" s="927"/>
      <c r="CK124" s="927"/>
      <c r="CL124" s="928"/>
      <c r="CM124" s="928"/>
      <c r="CN124" s="928"/>
      <c r="CO124" s="928"/>
      <c r="CP124" s="928"/>
      <c r="CQ124" s="928"/>
      <c r="CR124" s="928"/>
      <c r="CS124" s="928"/>
      <c r="CT124" s="928"/>
      <c r="CU124" s="928"/>
      <c r="CV124" s="928"/>
      <c r="CW124" s="928"/>
      <c r="CX124" s="929"/>
      <c r="CY124" s="929"/>
      <c r="CZ124" s="929"/>
      <c r="DA124" s="929"/>
      <c r="DB124" s="929"/>
      <c r="DC124" s="929"/>
      <c r="DD124" s="929"/>
      <c r="DE124" s="929"/>
      <c r="DF124" s="929"/>
      <c r="DG124" s="929"/>
      <c r="DH124" s="929"/>
      <c r="DI124" s="929"/>
      <c r="DJ124" s="929"/>
      <c r="DK124" s="930"/>
      <c r="DL124" s="930"/>
      <c r="DM124" s="930"/>
      <c r="DN124" s="930"/>
      <c r="DO124" s="930"/>
      <c r="DP124" s="930"/>
      <c r="DQ124" s="930"/>
      <c r="DR124" s="930"/>
      <c r="DS124" s="930"/>
    </row>
    <row r="125" spans="1:123" s="1354" customFormat="1" x14ac:dyDescent="0.25">
      <c r="A125" s="887"/>
      <c r="B125" s="1399"/>
      <c r="C125" s="299"/>
      <c r="D125" s="1372"/>
      <c r="E125" s="1373"/>
      <c r="F125" s="1390">
        <v>7</v>
      </c>
      <c r="G125" s="1390"/>
      <c r="H125" s="1391" t="str">
        <f t="array" aca="1" ref="H125" ca="1">INDEX(joueurs,SMALL(IF(participations=J125,ROW(INDIRECT("1:"&amp;ROWS(joueurs)))),COUNTIF(J$119:J125,J125)))</f>
        <v>Pilou</v>
      </c>
      <c r="I125" s="1392"/>
      <c r="J125" s="1393">
        <f>LARGE(participations,ROWS($1:7))</f>
        <v>47</v>
      </c>
      <c r="K125" s="1394">
        <f t="shared" si="66"/>
        <v>0.48958333333333331</v>
      </c>
      <c r="L125" s="1394"/>
      <c r="M125" s="1370"/>
      <c r="N125" s="1383"/>
      <c r="O125" s="1383"/>
      <c r="P125" s="1395"/>
      <c r="Q125" s="1395"/>
      <c r="R125" s="1396"/>
      <c r="S125" s="1396"/>
      <c r="T125" s="1397"/>
      <c r="U125" s="1397"/>
      <c r="V125" s="1398"/>
      <c r="W125" s="1398"/>
      <c r="X125" s="1378"/>
      <c r="Y125" s="1378"/>
      <c r="Z125" s="1379"/>
      <c r="AA125" s="919"/>
      <c r="AB125" s="919"/>
      <c r="AC125" s="919"/>
      <c r="AD125" s="918"/>
      <c r="AE125" s="918"/>
      <c r="AF125" s="918"/>
      <c r="AG125" s="918"/>
      <c r="AH125" s="918"/>
      <c r="AI125" s="920"/>
      <c r="AJ125" s="921"/>
      <c r="AK125" s="921"/>
      <c r="AL125" s="922"/>
      <c r="AM125" s="922"/>
      <c r="AN125" s="922"/>
      <c r="AO125" s="922"/>
      <c r="AP125" s="922"/>
      <c r="AQ125" s="922"/>
      <c r="AR125" s="922"/>
      <c r="AS125" s="922"/>
      <c r="AT125" s="923"/>
      <c r="AU125" s="923"/>
      <c r="AV125" s="924"/>
      <c r="AW125" s="924"/>
      <c r="AX125" s="924"/>
      <c r="AY125" s="924"/>
      <c r="AZ125" s="924"/>
      <c r="BA125" s="924"/>
      <c r="BB125" s="924"/>
      <c r="BC125" s="924"/>
      <c r="BD125" s="925"/>
      <c r="BE125" s="925"/>
      <c r="BF125" s="925"/>
      <c r="BG125" s="925"/>
      <c r="BH125" s="925"/>
      <c r="BI125" s="925"/>
      <c r="BJ125" s="925"/>
      <c r="BK125" s="925"/>
      <c r="BL125" s="925"/>
      <c r="BM125" s="925"/>
      <c r="BN125" s="925"/>
      <c r="BO125" s="926"/>
      <c r="BP125" s="926"/>
      <c r="BQ125" s="926"/>
      <c r="BR125" s="926"/>
      <c r="BS125" s="926"/>
      <c r="BT125" s="926"/>
      <c r="BU125" s="926"/>
      <c r="BV125" s="926"/>
      <c r="BW125" s="926"/>
      <c r="BX125" s="926"/>
      <c r="BY125" s="927"/>
      <c r="BZ125" s="927"/>
      <c r="CA125" s="927"/>
      <c r="CB125" s="927"/>
      <c r="CC125" s="927"/>
      <c r="CD125" s="927"/>
      <c r="CE125" s="927"/>
      <c r="CF125" s="927"/>
      <c r="CG125" s="927"/>
      <c r="CH125" s="927"/>
      <c r="CI125" s="927"/>
      <c r="CJ125" s="927"/>
      <c r="CK125" s="927"/>
      <c r="CL125" s="928"/>
      <c r="CM125" s="928"/>
      <c r="CN125" s="928"/>
      <c r="CO125" s="928"/>
      <c r="CP125" s="928"/>
      <c r="CQ125" s="928"/>
      <c r="CR125" s="928"/>
      <c r="CS125" s="928"/>
      <c r="CT125" s="928"/>
      <c r="CU125" s="928"/>
      <c r="CV125" s="928"/>
      <c r="CW125" s="928"/>
      <c r="CX125" s="929"/>
      <c r="CY125" s="929"/>
      <c r="CZ125" s="929"/>
      <c r="DA125" s="929"/>
      <c r="DB125" s="929"/>
      <c r="DC125" s="929"/>
      <c r="DD125" s="929"/>
      <c r="DE125" s="929"/>
      <c r="DF125" s="929"/>
      <c r="DG125" s="929"/>
      <c r="DH125" s="929"/>
      <c r="DI125" s="929"/>
      <c r="DJ125" s="929"/>
      <c r="DK125" s="930"/>
      <c r="DL125" s="930"/>
      <c r="DM125" s="930"/>
      <c r="DN125" s="930"/>
      <c r="DO125" s="930"/>
      <c r="DP125" s="930"/>
      <c r="DQ125" s="930"/>
      <c r="DR125" s="930"/>
      <c r="DS125" s="930"/>
    </row>
    <row r="126" spans="1:123" s="1354" customFormat="1" x14ac:dyDescent="0.25">
      <c r="A126" s="887"/>
      <c r="B126" s="1399"/>
      <c r="C126" s="299"/>
      <c r="D126" s="1372"/>
      <c r="E126" s="1373"/>
      <c r="F126" s="1390">
        <v>8</v>
      </c>
      <c r="G126" s="1390"/>
      <c r="H126" s="1391" t="str">
        <f t="array" aca="1" ref="H126" ca="1">INDEX(joueurs,SMALL(IF(participations=J126,ROW(INDIRECT("1:"&amp;ROWS(joueurs)))),COUNTIF(J$119:J126,J126)))</f>
        <v>Oliv</v>
      </c>
      <c r="I126" s="1392"/>
      <c r="J126" s="1393">
        <f>LARGE(participations,ROWS($1:8))</f>
        <v>40</v>
      </c>
      <c r="K126" s="1394">
        <f t="shared" si="66"/>
        <v>0.41666666666666669</v>
      </c>
      <c r="L126" s="1394"/>
      <c r="M126" s="1370"/>
      <c r="N126" s="1383"/>
      <c r="O126" s="1383"/>
      <c r="P126" s="1395"/>
      <c r="Q126" s="1395"/>
      <c r="R126" s="1396"/>
      <c r="S126" s="1396"/>
      <c r="T126" s="1397"/>
      <c r="U126" s="1397"/>
      <c r="V126" s="1398"/>
      <c r="W126" s="1398"/>
      <c r="X126" s="1378"/>
      <c r="Y126" s="1378"/>
      <c r="Z126" s="1379"/>
      <c r="AA126" s="919"/>
      <c r="AB126" s="919"/>
      <c r="AC126" s="919"/>
      <c r="AD126" s="918"/>
      <c r="AE126" s="918"/>
      <c r="AF126" s="918"/>
      <c r="AG126" s="918"/>
      <c r="AH126" s="918"/>
      <c r="AI126" s="920"/>
      <c r="AJ126" s="921"/>
      <c r="AK126" s="921"/>
      <c r="AL126" s="922"/>
      <c r="AM126" s="922"/>
      <c r="AN126" s="922"/>
      <c r="AO126" s="922"/>
      <c r="AP126" s="922"/>
      <c r="AQ126" s="922"/>
      <c r="AR126" s="922"/>
      <c r="AS126" s="922"/>
      <c r="AT126" s="923"/>
      <c r="AU126" s="923"/>
      <c r="AV126" s="924"/>
      <c r="AW126" s="924"/>
      <c r="AX126" s="924"/>
      <c r="AY126" s="924"/>
      <c r="AZ126" s="924"/>
      <c r="BA126" s="924"/>
      <c r="BB126" s="924"/>
      <c r="BC126" s="924"/>
      <c r="BD126" s="925"/>
      <c r="BE126" s="925"/>
      <c r="BF126" s="925"/>
      <c r="BG126" s="925"/>
      <c r="BH126" s="925"/>
      <c r="BI126" s="925"/>
      <c r="BJ126" s="925"/>
      <c r="BK126" s="925"/>
      <c r="BL126" s="925"/>
      <c r="BM126" s="925"/>
      <c r="BN126" s="925"/>
      <c r="BO126" s="926"/>
      <c r="BP126" s="926"/>
      <c r="BQ126" s="926"/>
      <c r="BR126" s="926"/>
      <c r="BS126" s="926"/>
      <c r="BT126" s="926"/>
      <c r="BU126" s="926"/>
      <c r="BV126" s="926"/>
      <c r="BW126" s="926"/>
      <c r="BX126" s="926"/>
      <c r="BY126" s="927"/>
      <c r="BZ126" s="927"/>
      <c r="CA126" s="927"/>
      <c r="CB126" s="927"/>
      <c r="CC126" s="927"/>
      <c r="CD126" s="927"/>
      <c r="CE126" s="927"/>
      <c r="CF126" s="927"/>
      <c r="CG126" s="927"/>
      <c r="CH126" s="927"/>
      <c r="CI126" s="927"/>
      <c r="CJ126" s="927"/>
      <c r="CK126" s="927"/>
      <c r="CL126" s="928"/>
      <c r="CM126" s="928"/>
      <c r="CN126" s="928"/>
      <c r="CO126" s="928"/>
      <c r="CP126" s="928"/>
      <c r="CQ126" s="928"/>
      <c r="CR126" s="928"/>
      <c r="CS126" s="928"/>
      <c r="CT126" s="928"/>
      <c r="CU126" s="928"/>
      <c r="CV126" s="928"/>
      <c r="CW126" s="928"/>
      <c r="CX126" s="929"/>
      <c r="CY126" s="929"/>
      <c r="CZ126" s="929"/>
      <c r="DA126" s="929"/>
      <c r="DB126" s="929"/>
      <c r="DC126" s="929"/>
      <c r="DD126" s="929"/>
      <c r="DE126" s="929"/>
      <c r="DF126" s="929"/>
      <c r="DG126" s="929"/>
      <c r="DH126" s="929"/>
      <c r="DI126" s="929"/>
      <c r="DJ126" s="929"/>
      <c r="DK126" s="930"/>
      <c r="DL126" s="930"/>
      <c r="DM126" s="930"/>
      <c r="DN126" s="930"/>
      <c r="DO126" s="930"/>
      <c r="DP126" s="930"/>
      <c r="DQ126" s="930"/>
      <c r="DR126" s="930"/>
      <c r="DS126" s="930"/>
    </row>
    <row r="127" spans="1:123" s="1354" customFormat="1" x14ac:dyDescent="0.25">
      <c r="A127" s="887"/>
      <c r="B127" s="1399"/>
      <c r="C127" s="299"/>
      <c r="D127" s="1372"/>
      <c r="E127" s="1373"/>
      <c r="F127" s="1390">
        <v>9</v>
      </c>
      <c r="G127" s="1390"/>
      <c r="H127" s="1391" t="str">
        <f t="array" aca="1" ref="H127" ca="1">INDEX(joueurs,SMALL(IF(participations=J127,ROW(INDIRECT("1:"&amp;ROWS(joueurs)))),COUNTIF(J$119:J127,J127)))</f>
        <v>Jonathan</v>
      </c>
      <c r="I127" s="1392"/>
      <c r="J127" s="1393">
        <f>LARGE(participations,ROWS($1:9))</f>
        <v>37</v>
      </c>
      <c r="K127" s="1394">
        <f t="shared" si="66"/>
        <v>0.38541666666666669</v>
      </c>
      <c r="L127" s="1394"/>
      <c r="M127" s="1370"/>
      <c r="N127" s="1383"/>
      <c r="O127" s="1383"/>
      <c r="P127" s="1395"/>
      <c r="Q127" s="1395"/>
      <c r="R127" s="1396"/>
      <c r="S127" s="1396"/>
      <c r="T127" s="1397"/>
      <c r="U127" s="1397"/>
      <c r="V127" s="1398"/>
      <c r="W127" s="1398"/>
      <c r="X127" s="1378"/>
      <c r="Y127" s="1378"/>
      <c r="Z127" s="1379"/>
      <c r="AA127" s="919"/>
      <c r="AB127" s="919"/>
      <c r="AC127" s="919"/>
      <c r="AD127" s="918"/>
      <c r="AE127" s="918"/>
      <c r="AF127" s="918"/>
      <c r="AG127" s="918"/>
      <c r="AH127" s="918"/>
      <c r="AI127" s="920"/>
      <c r="AJ127" s="921"/>
      <c r="AK127" s="921"/>
      <c r="AL127" s="922"/>
      <c r="AM127" s="922"/>
      <c r="AN127" s="922"/>
      <c r="AO127" s="922"/>
      <c r="AP127" s="922"/>
      <c r="AQ127" s="922"/>
      <c r="AR127" s="922"/>
      <c r="AS127" s="922"/>
      <c r="AT127" s="923"/>
      <c r="AU127" s="923"/>
      <c r="AV127" s="924"/>
      <c r="AW127" s="924"/>
      <c r="AX127" s="924"/>
      <c r="AY127" s="924"/>
      <c r="AZ127" s="924"/>
      <c r="BA127" s="924"/>
      <c r="BB127" s="924"/>
      <c r="BC127" s="924"/>
      <c r="BD127" s="925"/>
      <c r="BE127" s="925"/>
      <c r="BF127" s="925"/>
      <c r="BG127" s="925"/>
      <c r="BH127" s="925"/>
      <c r="BI127" s="925"/>
      <c r="BJ127" s="925"/>
      <c r="BK127" s="925"/>
      <c r="BL127" s="925"/>
      <c r="BM127" s="925"/>
      <c r="BN127" s="925"/>
      <c r="BO127" s="926"/>
      <c r="BP127" s="926"/>
      <c r="BQ127" s="926"/>
      <c r="BR127" s="926"/>
      <c r="BS127" s="926"/>
      <c r="BT127" s="926"/>
      <c r="BU127" s="926"/>
      <c r="BV127" s="926"/>
      <c r="BW127" s="926"/>
      <c r="BX127" s="926"/>
      <c r="BY127" s="927"/>
      <c r="BZ127" s="927"/>
      <c r="CA127" s="927"/>
      <c r="CB127" s="927"/>
      <c r="CC127" s="927"/>
      <c r="CD127" s="927"/>
      <c r="CE127" s="927"/>
      <c r="CF127" s="927"/>
      <c r="CG127" s="927"/>
      <c r="CH127" s="927"/>
      <c r="CI127" s="927"/>
      <c r="CJ127" s="927"/>
      <c r="CK127" s="927"/>
      <c r="CL127" s="928"/>
      <c r="CM127" s="928"/>
      <c r="CN127" s="928"/>
      <c r="CO127" s="928"/>
      <c r="CP127" s="928"/>
      <c r="CQ127" s="928"/>
      <c r="CR127" s="928"/>
      <c r="CS127" s="928"/>
      <c r="CT127" s="928"/>
      <c r="CU127" s="928"/>
      <c r="CV127" s="928"/>
      <c r="CW127" s="928"/>
      <c r="CX127" s="929"/>
      <c r="CY127" s="929"/>
      <c r="CZ127" s="929"/>
      <c r="DA127" s="929"/>
      <c r="DB127" s="929"/>
      <c r="DC127" s="929"/>
      <c r="DD127" s="929"/>
      <c r="DE127" s="929"/>
      <c r="DF127" s="929"/>
      <c r="DG127" s="929"/>
      <c r="DH127" s="929"/>
      <c r="DI127" s="929"/>
      <c r="DJ127" s="929"/>
      <c r="DK127" s="930"/>
      <c r="DL127" s="930"/>
      <c r="DM127" s="930"/>
      <c r="DN127" s="930"/>
      <c r="DO127" s="930"/>
      <c r="DP127" s="930"/>
      <c r="DQ127" s="930"/>
      <c r="DR127" s="930"/>
      <c r="DS127" s="930"/>
    </row>
    <row r="128" spans="1:123" s="1354" customFormat="1" x14ac:dyDescent="0.25">
      <c r="A128" s="887"/>
      <c r="B128" s="1399"/>
      <c r="C128" s="299"/>
      <c r="D128" s="1372"/>
      <c r="E128" s="1373"/>
      <c r="F128" s="1390">
        <v>10</v>
      </c>
      <c r="G128" s="1390"/>
      <c r="H128" s="1391" t="str">
        <f t="array" aca="1" ref="H128" ca="1">INDEX(joueurs,SMALL(IF(participations=J128,ROW(INDIRECT("1:"&amp;ROWS(joueurs)))),COUNTIF(J$119:J128,J128)))</f>
        <v>Fred S.</v>
      </c>
      <c r="I128" s="1392"/>
      <c r="J128" s="1393">
        <f>LARGE(participations,ROWS($1:10))</f>
        <v>33</v>
      </c>
      <c r="K128" s="1394">
        <f t="shared" si="66"/>
        <v>0.34375</v>
      </c>
      <c r="L128" s="1394"/>
      <c r="M128" s="1370"/>
      <c r="N128" s="1383"/>
      <c r="O128" s="1383"/>
      <c r="P128" s="1395"/>
      <c r="Q128" s="1395"/>
      <c r="R128" s="1396"/>
      <c r="S128" s="1396"/>
      <c r="T128" s="1397"/>
      <c r="U128" s="1397"/>
      <c r="V128" s="1398"/>
      <c r="W128" s="1398"/>
      <c r="X128" s="1378"/>
      <c r="Y128" s="1378"/>
      <c r="Z128" s="1379"/>
      <c r="AA128" s="919"/>
      <c r="AB128" s="919"/>
      <c r="AC128" s="919"/>
      <c r="AD128" s="918"/>
      <c r="AE128" s="918"/>
      <c r="AF128" s="918"/>
      <c r="AG128" s="918"/>
      <c r="AH128" s="918"/>
      <c r="AI128" s="920"/>
      <c r="AJ128" s="921"/>
      <c r="AK128" s="921"/>
      <c r="AL128" s="922"/>
      <c r="AM128" s="922"/>
      <c r="AN128" s="922"/>
      <c r="AO128" s="922"/>
      <c r="AP128" s="922"/>
      <c r="AQ128" s="922"/>
      <c r="AR128" s="922"/>
      <c r="AS128" s="922"/>
      <c r="AT128" s="923"/>
      <c r="AU128" s="923"/>
      <c r="AV128" s="924"/>
      <c r="AW128" s="924"/>
      <c r="AX128" s="924"/>
      <c r="AY128" s="924"/>
      <c r="AZ128" s="924"/>
      <c r="BA128" s="924"/>
      <c r="BB128" s="924"/>
      <c r="BC128" s="924"/>
      <c r="BD128" s="925"/>
      <c r="BE128" s="925"/>
      <c r="BF128" s="925"/>
      <c r="BG128" s="925"/>
      <c r="BH128" s="925"/>
      <c r="BI128" s="925"/>
      <c r="BJ128" s="925"/>
      <c r="BK128" s="925"/>
      <c r="BL128" s="925"/>
      <c r="BM128" s="925"/>
      <c r="BN128" s="925"/>
      <c r="BO128" s="926"/>
      <c r="BP128" s="926"/>
      <c r="BQ128" s="926"/>
      <c r="BR128" s="926"/>
      <c r="BS128" s="926"/>
      <c r="BT128" s="926"/>
      <c r="BU128" s="926"/>
      <c r="BV128" s="926"/>
      <c r="BW128" s="926"/>
      <c r="BX128" s="926"/>
      <c r="BY128" s="927"/>
      <c r="BZ128" s="927"/>
      <c r="CA128" s="927"/>
      <c r="CB128" s="927"/>
      <c r="CC128" s="927"/>
      <c r="CD128" s="927"/>
      <c r="CE128" s="927"/>
      <c r="CF128" s="927"/>
      <c r="CG128" s="927"/>
      <c r="CH128" s="927"/>
      <c r="CI128" s="927"/>
      <c r="CJ128" s="927"/>
      <c r="CK128" s="927"/>
      <c r="CL128" s="928"/>
      <c r="CM128" s="928"/>
      <c r="CN128" s="928"/>
      <c r="CO128" s="928"/>
      <c r="CP128" s="928"/>
      <c r="CQ128" s="928"/>
      <c r="CR128" s="928"/>
      <c r="CS128" s="928"/>
      <c r="CT128" s="928"/>
      <c r="CU128" s="928"/>
      <c r="CV128" s="928"/>
      <c r="CW128" s="928"/>
      <c r="CX128" s="929"/>
      <c r="CY128" s="929"/>
      <c r="CZ128" s="929"/>
      <c r="DA128" s="929"/>
      <c r="DB128" s="929"/>
      <c r="DC128" s="929"/>
      <c r="DD128" s="929"/>
      <c r="DE128" s="929"/>
      <c r="DF128" s="929"/>
      <c r="DG128" s="929"/>
      <c r="DH128" s="929"/>
      <c r="DI128" s="929"/>
      <c r="DJ128" s="929"/>
      <c r="DK128" s="930"/>
      <c r="DL128" s="930"/>
      <c r="DM128" s="930"/>
      <c r="DN128" s="930"/>
      <c r="DO128" s="930"/>
      <c r="DP128" s="930"/>
      <c r="DQ128" s="930"/>
      <c r="DR128" s="930"/>
      <c r="DS128" s="930"/>
    </row>
    <row r="129" spans="1:123" s="1354" customFormat="1" x14ac:dyDescent="0.25">
      <c r="A129" s="887"/>
      <c r="B129" s="1399"/>
      <c r="C129" s="299"/>
      <c r="D129" s="1372"/>
      <c r="E129" s="1373"/>
      <c r="F129" s="1400"/>
      <c r="G129" s="1395"/>
      <c r="H129" s="1395"/>
      <c r="I129" s="1401"/>
      <c r="J129" s="1402"/>
      <c r="K129" s="1402"/>
      <c r="L129" s="1370"/>
      <c r="M129" s="1370"/>
      <c r="N129" s="1383"/>
      <c r="O129" s="1383"/>
      <c r="P129" s="1395"/>
      <c r="Q129" s="1395"/>
      <c r="R129" s="1396"/>
      <c r="S129" s="1396"/>
      <c r="T129" s="1397"/>
      <c r="U129" s="1397"/>
      <c r="V129" s="1398"/>
      <c r="W129" s="1398"/>
      <c r="X129" s="1378"/>
      <c r="Y129" s="1378"/>
      <c r="Z129" s="1379"/>
      <c r="AA129" s="919"/>
      <c r="AB129" s="919"/>
      <c r="AC129" s="919"/>
      <c r="AD129" s="918"/>
      <c r="AE129" s="918"/>
      <c r="AF129" s="918"/>
      <c r="AG129" s="918"/>
      <c r="AH129" s="918"/>
      <c r="AI129" s="920"/>
      <c r="AJ129" s="921"/>
      <c r="AK129" s="921"/>
      <c r="AL129" s="922"/>
      <c r="AM129" s="922"/>
      <c r="AN129" s="922"/>
      <c r="AO129" s="922"/>
      <c r="AP129" s="922"/>
      <c r="AQ129" s="922"/>
      <c r="AR129" s="922"/>
      <c r="AS129" s="922"/>
      <c r="AT129" s="923"/>
      <c r="AU129" s="923"/>
      <c r="AV129" s="924"/>
      <c r="AW129" s="924"/>
      <c r="AX129" s="924"/>
      <c r="AY129" s="924"/>
      <c r="AZ129" s="924"/>
      <c r="BA129" s="924"/>
      <c r="BB129" s="924"/>
      <c r="BC129" s="924"/>
      <c r="BD129" s="925"/>
      <c r="BE129" s="925"/>
      <c r="BF129" s="925"/>
      <c r="BG129" s="925"/>
      <c r="BH129" s="925"/>
      <c r="BI129" s="925"/>
      <c r="BJ129" s="925"/>
      <c r="BK129" s="925"/>
      <c r="BL129" s="925"/>
      <c r="BM129" s="925"/>
      <c r="BN129" s="925"/>
      <c r="BO129" s="926"/>
      <c r="BP129" s="926"/>
      <c r="BQ129" s="926"/>
      <c r="BR129" s="926"/>
      <c r="BS129" s="926"/>
      <c r="BT129" s="926"/>
      <c r="BU129" s="926"/>
      <c r="BV129" s="926"/>
      <c r="BW129" s="926"/>
      <c r="BX129" s="926"/>
      <c r="BY129" s="927"/>
      <c r="BZ129" s="927"/>
      <c r="CA129" s="927"/>
      <c r="CB129" s="927"/>
      <c r="CC129" s="927"/>
      <c r="CD129" s="927"/>
      <c r="CE129" s="927"/>
      <c r="CF129" s="927"/>
      <c r="CG129" s="927"/>
      <c r="CH129" s="927"/>
      <c r="CI129" s="927"/>
      <c r="CJ129" s="927"/>
      <c r="CK129" s="927"/>
      <c r="CL129" s="928"/>
      <c r="CM129" s="928"/>
      <c r="CN129" s="928"/>
      <c r="CO129" s="928"/>
      <c r="CP129" s="928"/>
      <c r="CQ129" s="928"/>
      <c r="CR129" s="928"/>
      <c r="CS129" s="928"/>
      <c r="CT129" s="928"/>
      <c r="CU129" s="928"/>
      <c r="CV129" s="928"/>
      <c r="CW129" s="928"/>
      <c r="CX129" s="929"/>
      <c r="CY129" s="929"/>
      <c r="CZ129" s="929"/>
      <c r="DA129" s="929"/>
      <c r="DB129" s="929"/>
      <c r="DC129" s="929"/>
      <c r="DD129" s="929"/>
      <c r="DE129" s="929"/>
      <c r="DF129" s="929"/>
      <c r="DG129" s="929"/>
      <c r="DH129" s="929"/>
      <c r="DI129" s="929"/>
      <c r="DJ129" s="929"/>
      <c r="DK129" s="930"/>
      <c r="DL129" s="930"/>
      <c r="DM129" s="930"/>
      <c r="DN129" s="930"/>
      <c r="DO129" s="930"/>
      <c r="DP129" s="930"/>
      <c r="DQ129" s="930"/>
      <c r="DR129" s="930"/>
      <c r="DS129" s="930"/>
    </row>
    <row r="130" spans="1:123" s="1354" customFormat="1" x14ac:dyDescent="0.25">
      <c r="A130" s="887"/>
      <c r="B130" s="1399"/>
      <c r="C130" s="299"/>
      <c r="D130" s="1372"/>
      <c r="E130" s="1373"/>
      <c r="F130" s="1403" t="s">
        <v>310</v>
      </c>
      <c r="G130" s="1403"/>
      <c r="H130" s="1403"/>
      <c r="I130" s="1403"/>
      <c r="J130" s="1403"/>
      <c r="K130" s="1404"/>
      <c r="L130" s="1403"/>
      <c r="M130" s="1370"/>
      <c r="N130" s="1383"/>
      <c r="O130" s="1383"/>
      <c r="P130" s="1395"/>
      <c r="Q130" s="1395"/>
      <c r="R130" s="1396"/>
      <c r="S130" s="1396"/>
      <c r="T130" s="1397"/>
      <c r="U130" s="1397"/>
      <c r="V130" s="1398"/>
      <c r="W130" s="1398"/>
      <c r="X130" s="1378"/>
      <c r="Y130" s="1378"/>
      <c r="Z130" s="1379"/>
      <c r="AA130" s="919"/>
      <c r="AB130" s="919"/>
      <c r="AC130" s="919"/>
      <c r="AD130" s="918"/>
      <c r="AE130" s="918"/>
      <c r="AF130" s="918"/>
      <c r="AG130" s="918"/>
      <c r="AH130" s="918"/>
      <c r="AI130" s="920"/>
      <c r="AJ130" s="921"/>
      <c r="AK130" s="921"/>
      <c r="AL130" s="922"/>
      <c r="AM130" s="922"/>
      <c r="AN130" s="922"/>
      <c r="AO130" s="922"/>
      <c r="AP130" s="922"/>
      <c r="AQ130" s="922"/>
      <c r="AR130" s="922"/>
      <c r="AS130" s="922"/>
      <c r="AT130" s="923"/>
      <c r="AU130" s="923"/>
      <c r="AV130" s="924"/>
      <c r="AW130" s="924"/>
      <c r="AX130" s="924"/>
      <c r="AY130" s="924"/>
      <c r="AZ130" s="924"/>
      <c r="BA130" s="924"/>
      <c r="BB130" s="924"/>
      <c r="BC130" s="924"/>
      <c r="BD130" s="925"/>
      <c r="BE130" s="925"/>
      <c r="BF130" s="925"/>
      <c r="BG130" s="925"/>
      <c r="BH130" s="925"/>
      <c r="BI130" s="925"/>
      <c r="BJ130" s="925"/>
      <c r="BK130" s="925"/>
      <c r="BL130" s="925"/>
      <c r="BM130" s="925"/>
      <c r="BN130" s="925"/>
      <c r="BO130" s="926"/>
      <c r="BP130" s="926"/>
      <c r="BQ130" s="926"/>
      <c r="BR130" s="926"/>
      <c r="BS130" s="926"/>
      <c r="BT130" s="926"/>
      <c r="BU130" s="926"/>
      <c r="BV130" s="926"/>
      <c r="BW130" s="926"/>
      <c r="BX130" s="926"/>
      <c r="BY130" s="927"/>
      <c r="BZ130" s="927"/>
      <c r="CA130" s="927"/>
      <c r="CB130" s="927"/>
      <c r="CC130" s="927"/>
      <c r="CD130" s="927"/>
      <c r="CE130" s="927"/>
      <c r="CF130" s="927"/>
      <c r="CG130" s="927"/>
      <c r="CH130" s="927"/>
      <c r="CI130" s="927"/>
      <c r="CJ130" s="927"/>
      <c r="CK130" s="927"/>
      <c r="CL130" s="928"/>
      <c r="CM130" s="928"/>
      <c r="CN130" s="928"/>
      <c r="CO130" s="928"/>
      <c r="CP130" s="928"/>
      <c r="CQ130" s="928"/>
      <c r="CR130" s="928"/>
      <c r="CS130" s="928"/>
      <c r="CT130" s="928"/>
      <c r="CU130" s="928"/>
      <c r="CV130" s="928"/>
      <c r="CW130" s="928"/>
      <c r="CX130" s="929"/>
      <c r="CY130" s="929"/>
      <c r="CZ130" s="929"/>
      <c r="DA130" s="929"/>
      <c r="DB130" s="929"/>
      <c r="DC130" s="929"/>
      <c r="DD130" s="929"/>
      <c r="DE130" s="929"/>
      <c r="DF130" s="929"/>
      <c r="DG130" s="929"/>
      <c r="DH130" s="929"/>
      <c r="DI130" s="929"/>
      <c r="DJ130" s="929"/>
      <c r="DK130" s="930"/>
      <c r="DL130" s="930"/>
      <c r="DM130" s="930"/>
      <c r="DN130" s="930"/>
      <c r="DO130" s="930"/>
      <c r="DP130" s="930"/>
      <c r="DQ130" s="930"/>
      <c r="DR130" s="930"/>
      <c r="DS130" s="930"/>
    </row>
    <row r="131" spans="1:123" s="1354" customFormat="1" x14ac:dyDescent="0.25">
      <c r="A131" s="887"/>
      <c r="B131" s="1389"/>
      <c r="C131" s="917"/>
      <c r="D131" s="1372"/>
      <c r="E131" s="1373"/>
      <c r="F131" s="1405">
        <v>1</v>
      </c>
      <c r="G131" s="1406"/>
      <c r="H131" s="1407" t="str">
        <f t="array" aca="1" ref="H131" ca="1">INDEX(joueurs,SMALL(IF(victoires=J131,ROW(INDIRECT("1:"&amp;ROWS(joueurs)))),COUNTIF(J$131:J131,J131)))</f>
        <v>Franck-David</v>
      </c>
      <c r="I131" s="1408"/>
      <c r="J131" s="1409">
        <f>LARGE(victoires,ROWS($1:1))</f>
        <v>10</v>
      </c>
      <c r="K131" s="1410">
        <f t="shared" ref="K131:K140" ca="1" si="67">INDEX($B$7:$H$100,MATCH(H131,$B$7:$B$100,0),7)</f>
        <v>0.16666666666666666</v>
      </c>
      <c r="L131" s="1411"/>
      <c r="M131" s="1370"/>
      <c r="N131" s="1383"/>
      <c r="O131" s="1383"/>
      <c r="P131" s="1380"/>
      <c r="Q131" s="1381"/>
      <c r="R131" s="1382"/>
      <c r="S131" s="1382"/>
      <c r="T131" s="1377"/>
      <c r="U131" s="257"/>
      <c r="V131" s="263"/>
      <c r="W131" s="263"/>
      <c r="X131" s="874"/>
      <c r="Y131" s="1378"/>
      <c r="Z131" s="1379"/>
      <c r="AA131" s="919"/>
      <c r="AB131" s="919"/>
      <c r="AC131" s="919"/>
      <c r="AD131" s="918"/>
      <c r="AE131" s="918"/>
      <c r="AF131" s="918"/>
      <c r="AG131" s="918"/>
      <c r="AH131" s="918"/>
      <c r="AI131" s="920"/>
      <c r="AJ131" s="921"/>
      <c r="AK131" s="921"/>
      <c r="AL131" s="922"/>
      <c r="AM131" s="922"/>
      <c r="AN131" s="922"/>
      <c r="AO131" s="922"/>
      <c r="AP131" s="922"/>
      <c r="AQ131" s="922"/>
      <c r="AR131" s="922"/>
      <c r="AS131" s="922"/>
      <c r="AT131" s="923"/>
      <c r="AU131" s="923"/>
      <c r="AV131" s="924"/>
      <c r="AW131" s="924"/>
      <c r="AX131" s="924"/>
      <c r="AY131" s="924"/>
      <c r="AZ131" s="924"/>
      <c r="BA131" s="924"/>
      <c r="BB131" s="924"/>
      <c r="BC131" s="924"/>
      <c r="BD131" s="925"/>
      <c r="BE131" s="925"/>
      <c r="BF131" s="925"/>
      <c r="BG131" s="925"/>
      <c r="BH131" s="925"/>
      <c r="BI131" s="925"/>
      <c r="BJ131" s="925"/>
      <c r="BK131" s="925"/>
      <c r="BL131" s="925"/>
      <c r="BM131" s="925"/>
      <c r="BN131" s="925"/>
      <c r="BO131" s="926"/>
      <c r="BP131" s="926"/>
      <c r="BQ131" s="926"/>
      <c r="BR131" s="926"/>
      <c r="BS131" s="926"/>
      <c r="BT131" s="926"/>
      <c r="BU131" s="926"/>
      <c r="BV131" s="926"/>
      <c r="BW131" s="926"/>
      <c r="BX131" s="926"/>
      <c r="BY131" s="927"/>
      <c r="BZ131" s="927"/>
      <c r="CA131" s="927"/>
      <c r="CB131" s="927"/>
      <c r="CC131" s="927"/>
      <c r="CD131" s="927"/>
      <c r="CE131" s="927"/>
      <c r="CF131" s="927"/>
      <c r="CG131" s="927"/>
      <c r="CH131" s="927"/>
      <c r="CI131" s="927"/>
      <c r="CJ131" s="927"/>
      <c r="CK131" s="927"/>
      <c r="CL131" s="928"/>
      <c r="CM131" s="928"/>
      <c r="CN131" s="928"/>
      <c r="CO131" s="928"/>
      <c r="CP131" s="928"/>
      <c r="CQ131" s="928"/>
      <c r="CR131" s="928"/>
      <c r="CS131" s="928"/>
      <c r="CT131" s="928"/>
      <c r="CU131" s="928"/>
      <c r="CV131" s="928"/>
      <c r="CW131" s="928"/>
      <c r="CX131" s="929"/>
      <c r="CY131" s="929"/>
      <c r="CZ131" s="929"/>
      <c r="DA131" s="929"/>
      <c r="DB131" s="929"/>
      <c r="DC131" s="929"/>
      <c r="DD131" s="929"/>
      <c r="DE131" s="929"/>
      <c r="DF131" s="929"/>
      <c r="DG131" s="929"/>
      <c r="DH131" s="929"/>
      <c r="DI131" s="929"/>
      <c r="DJ131" s="929"/>
      <c r="DK131" s="930"/>
      <c r="DL131" s="930"/>
      <c r="DM131" s="930"/>
      <c r="DN131" s="930"/>
      <c r="DO131" s="930"/>
      <c r="DP131" s="930"/>
      <c r="DQ131" s="930"/>
      <c r="DR131" s="930"/>
      <c r="DS131" s="930"/>
    </row>
    <row r="132" spans="1:123" s="1354" customFormat="1" x14ac:dyDescent="0.25">
      <c r="A132" s="887"/>
      <c r="B132" s="1399"/>
      <c r="C132" s="299"/>
      <c r="D132" s="1372"/>
      <c r="E132" s="1373"/>
      <c r="F132" s="1405">
        <v>2</v>
      </c>
      <c r="G132" s="1406"/>
      <c r="H132" s="1407" t="str">
        <f t="array" aca="1" ref="H132" ca="1">INDEX(joueurs,SMALL(IF(victoires=J132,ROW(INDIRECT("1:"&amp;ROWS(joueurs)))),COUNTIF(J$131:J132,J132)))</f>
        <v>Rob</v>
      </c>
      <c r="I132" s="1408"/>
      <c r="J132" s="1409">
        <f>LARGE(victoires,ROWS($1:2))</f>
        <v>10</v>
      </c>
      <c r="K132" s="1410">
        <f t="shared" ca="1" si="67"/>
        <v>0.13157894736842105</v>
      </c>
      <c r="L132" s="1411"/>
      <c r="M132" s="1370"/>
      <c r="N132" s="1383"/>
      <c r="O132" s="1383"/>
      <c r="P132" s="1380"/>
      <c r="Q132" s="1381"/>
      <c r="R132" s="1382"/>
      <c r="S132" s="1382"/>
      <c r="T132" s="1377"/>
      <c r="U132" s="257"/>
      <c r="V132" s="263"/>
      <c r="W132" s="263"/>
      <c r="X132" s="874"/>
      <c r="Y132" s="1378"/>
      <c r="Z132" s="1379"/>
      <c r="AA132" s="919"/>
      <c r="AB132" s="919"/>
      <c r="AC132" s="919"/>
      <c r="AD132" s="918"/>
      <c r="AE132" s="918"/>
      <c r="AF132" s="918"/>
      <c r="AG132" s="918"/>
      <c r="AH132" s="918"/>
      <c r="AI132" s="920"/>
      <c r="AJ132" s="921"/>
      <c r="AK132" s="921"/>
      <c r="AL132" s="922"/>
      <c r="AM132" s="922"/>
      <c r="AN132" s="922"/>
      <c r="AO132" s="922"/>
      <c r="AP132" s="922"/>
      <c r="AQ132" s="922"/>
      <c r="AR132" s="922"/>
      <c r="AS132" s="922"/>
      <c r="AT132" s="923"/>
      <c r="AU132" s="923"/>
      <c r="AV132" s="924"/>
      <c r="AW132" s="924"/>
      <c r="AX132" s="924"/>
      <c r="AY132" s="924"/>
      <c r="AZ132" s="924"/>
      <c r="BA132" s="924"/>
      <c r="BB132" s="924"/>
      <c r="BC132" s="924"/>
      <c r="BD132" s="925"/>
      <c r="BE132" s="925"/>
      <c r="BF132" s="925"/>
      <c r="BG132" s="925"/>
      <c r="BH132" s="925"/>
      <c r="BI132" s="925"/>
      <c r="BJ132" s="925"/>
      <c r="BK132" s="925"/>
      <c r="BL132" s="925"/>
      <c r="BM132" s="925"/>
      <c r="BN132" s="925"/>
      <c r="BO132" s="926"/>
      <c r="BP132" s="926"/>
      <c r="BQ132" s="926"/>
      <c r="BR132" s="926"/>
      <c r="BS132" s="926"/>
      <c r="BT132" s="926"/>
      <c r="BU132" s="926"/>
      <c r="BV132" s="926"/>
      <c r="BW132" s="926"/>
      <c r="BX132" s="926"/>
      <c r="BY132" s="927"/>
      <c r="BZ132" s="927"/>
      <c r="CA132" s="927"/>
      <c r="CB132" s="927"/>
      <c r="CC132" s="927"/>
      <c r="CD132" s="927"/>
      <c r="CE132" s="927"/>
      <c r="CF132" s="927"/>
      <c r="CG132" s="927"/>
      <c r="CH132" s="927"/>
      <c r="CI132" s="927"/>
      <c r="CJ132" s="927"/>
      <c r="CK132" s="927"/>
      <c r="CL132" s="928"/>
      <c r="CM132" s="928"/>
      <c r="CN132" s="928"/>
      <c r="CO132" s="928"/>
      <c r="CP132" s="928"/>
      <c r="CQ132" s="928"/>
      <c r="CR132" s="928"/>
      <c r="CS132" s="928"/>
      <c r="CT132" s="928"/>
      <c r="CU132" s="928"/>
      <c r="CV132" s="928"/>
      <c r="CW132" s="928"/>
      <c r="CX132" s="929"/>
      <c r="CY132" s="929"/>
      <c r="CZ132" s="929"/>
      <c r="DA132" s="929"/>
      <c r="DB132" s="929"/>
      <c r="DC132" s="929"/>
      <c r="DD132" s="929"/>
      <c r="DE132" s="929"/>
      <c r="DF132" s="929"/>
      <c r="DG132" s="929"/>
      <c r="DH132" s="929"/>
      <c r="DI132" s="929"/>
      <c r="DJ132" s="929"/>
      <c r="DK132" s="930"/>
      <c r="DL132" s="930"/>
      <c r="DM132" s="930"/>
      <c r="DN132" s="930"/>
      <c r="DO132" s="930"/>
      <c r="DP132" s="930"/>
      <c r="DQ132" s="930"/>
      <c r="DR132" s="930"/>
      <c r="DS132" s="930"/>
    </row>
    <row r="133" spans="1:123" s="1354" customFormat="1" x14ac:dyDescent="0.25">
      <c r="A133" s="887"/>
      <c r="B133" s="1399"/>
      <c r="C133" s="299"/>
      <c r="D133" s="1372"/>
      <c r="E133" s="1373"/>
      <c r="F133" s="1405">
        <v>3</v>
      </c>
      <c r="G133" s="1406"/>
      <c r="H133" s="1407" t="str">
        <f t="array" aca="1" ref="H133" ca="1">INDEX(joueurs,SMALL(IF(victoires=J133,ROW(INDIRECT("1:"&amp;ROWS(joueurs)))),COUNTIF(J$131:J133,J133)))</f>
        <v>Dams</v>
      </c>
      <c r="I133" s="1408"/>
      <c r="J133" s="1409">
        <f>LARGE(victoires,ROWS($1:3))</f>
        <v>7</v>
      </c>
      <c r="K133" s="1410">
        <f t="shared" ca="1" si="67"/>
        <v>7.2916666666666671E-2</v>
      </c>
      <c r="L133" s="1411"/>
      <c r="M133" s="1370"/>
      <c r="N133" s="1383"/>
      <c r="O133" s="1383"/>
      <c r="P133" s="1380"/>
      <c r="Q133" s="1381"/>
      <c r="R133" s="1382"/>
      <c r="S133" s="1382"/>
      <c r="T133" s="1377"/>
      <c r="U133" s="257"/>
      <c r="V133" s="263"/>
      <c r="W133" s="263"/>
      <c r="X133" s="874"/>
      <c r="Y133" s="1378"/>
      <c r="Z133" s="1379"/>
      <c r="AA133" s="919"/>
      <c r="AB133" s="919"/>
      <c r="AC133" s="919"/>
      <c r="AD133" s="918"/>
      <c r="AE133" s="918"/>
      <c r="AF133" s="918"/>
      <c r="AG133" s="918"/>
      <c r="AH133" s="918"/>
      <c r="AI133" s="920"/>
      <c r="AJ133" s="921"/>
      <c r="AK133" s="921"/>
      <c r="AL133" s="922"/>
      <c r="AM133" s="922"/>
      <c r="AN133" s="922"/>
      <c r="AO133" s="922"/>
      <c r="AP133" s="922"/>
      <c r="AQ133" s="922"/>
      <c r="AR133" s="922"/>
      <c r="AS133" s="922"/>
      <c r="AT133" s="923"/>
      <c r="AU133" s="923"/>
      <c r="AV133" s="924"/>
      <c r="AW133" s="924"/>
      <c r="AX133" s="924"/>
      <c r="AY133" s="924"/>
      <c r="AZ133" s="924"/>
      <c r="BA133" s="924"/>
      <c r="BB133" s="924"/>
      <c r="BC133" s="924"/>
      <c r="BD133" s="925"/>
      <c r="BE133" s="925"/>
      <c r="BF133" s="925"/>
      <c r="BG133" s="925"/>
      <c r="BH133" s="925"/>
      <c r="BI133" s="925"/>
      <c r="BJ133" s="925"/>
      <c r="BK133" s="925"/>
      <c r="BL133" s="925"/>
      <c r="BM133" s="925"/>
      <c r="BN133" s="925"/>
      <c r="BO133" s="926"/>
      <c r="BP133" s="926"/>
      <c r="BQ133" s="926"/>
      <c r="BR133" s="926"/>
      <c r="BS133" s="926"/>
      <c r="BT133" s="926"/>
      <c r="BU133" s="926"/>
      <c r="BV133" s="926"/>
      <c r="BW133" s="926"/>
      <c r="BX133" s="926"/>
      <c r="BY133" s="927"/>
      <c r="BZ133" s="927"/>
      <c r="CA133" s="927"/>
      <c r="CB133" s="927"/>
      <c r="CC133" s="927"/>
      <c r="CD133" s="927"/>
      <c r="CE133" s="927"/>
      <c r="CF133" s="927"/>
      <c r="CG133" s="927"/>
      <c r="CH133" s="927"/>
      <c r="CI133" s="927"/>
      <c r="CJ133" s="927"/>
      <c r="CK133" s="927"/>
      <c r="CL133" s="928"/>
      <c r="CM133" s="928"/>
      <c r="CN133" s="928"/>
      <c r="CO133" s="928"/>
      <c r="CP133" s="928"/>
      <c r="CQ133" s="928"/>
      <c r="CR133" s="928"/>
      <c r="CS133" s="928"/>
      <c r="CT133" s="928"/>
      <c r="CU133" s="928"/>
      <c r="CV133" s="928"/>
      <c r="CW133" s="928"/>
      <c r="CX133" s="929"/>
      <c r="CY133" s="929"/>
      <c r="CZ133" s="929"/>
      <c r="DA133" s="929"/>
      <c r="DB133" s="929"/>
      <c r="DC133" s="929"/>
      <c r="DD133" s="929"/>
      <c r="DE133" s="929"/>
      <c r="DF133" s="929"/>
      <c r="DG133" s="929"/>
      <c r="DH133" s="929"/>
      <c r="DI133" s="929"/>
      <c r="DJ133" s="929"/>
      <c r="DK133" s="930"/>
      <c r="DL133" s="930"/>
      <c r="DM133" s="930"/>
      <c r="DN133" s="930"/>
      <c r="DO133" s="930"/>
      <c r="DP133" s="930"/>
      <c r="DQ133" s="930"/>
      <c r="DR133" s="930"/>
      <c r="DS133" s="930"/>
    </row>
    <row r="134" spans="1:123" s="1354" customFormat="1" x14ac:dyDescent="0.25">
      <c r="A134" s="887"/>
      <c r="B134" s="1399"/>
      <c r="C134" s="299"/>
      <c r="D134" s="1372"/>
      <c r="E134" s="1373"/>
      <c r="F134" s="1405">
        <v>4</v>
      </c>
      <c r="G134" s="1406"/>
      <c r="H134" s="1407" t="str">
        <f t="array" aca="1" ref="H134" ca="1">INDEX(joueurs,SMALL(IF(victoires=J134,ROW(INDIRECT("1:"&amp;ROWS(joueurs)))),COUNTIF(J$131:J134,J134)))</f>
        <v>Fred</v>
      </c>
      <c r="I134" s="1408"/>
      <c r="J134" s="1409">
        <f>LARGE(victoires,ROWS($1:4))</f>
        <v>6</v>
      </c>
      <c r="K134" s="1410">
        <f t="shared" ca="1" si="67"/>
        <v>8.2191780821917804E-2</v>
      </c>
      <c r="L134" s="1411"/>
      <c r="M134" s="1370"/>
      <c r="N134" s="1383"/>
      <c r="O134" s="1383"/>
      <c r="P134" s="1380"/>
      <c r="Q134" s="1381"/>
      <c r="R134" s="1382"/>
      <c r="S134" s="1382"/>
      <c r="T134" s="1377"/>
      <c r="U134" s="257"/>
      <c r="V134" s="263"/>
      <c r="W134" s="263"/>
      <c r="X134" s="874"/>
      <c r="Y134" s="1378"/>
      <c r="Z134" s="1379"/>
      <c r="AA134" s="919"/>
      <c r="AB134" s="919"/>
      <c r="AC134" s="919"/>
      <c r="AD134" s="918"/>
      <c r="AE134" s="918"/>
      <c r="AF134" s="918"/>
      <c r="AG134" s="918"/>
      <c r="AH134" s="918"/>
      <c r="AI134" s="920"/>
      <c r="AJ134" s="921"/>
      <c r="AK134" s="921"/>
      <c r="AL134" s="922"/>
      <c r="AM134" s="922"/>
      <c r="AN134" s="922"/>
      <c r="AO134" s="922"/>
      <c r="AP134" s="922"/>
      <c r="AQ134" s="922"/>
      <c r="AR134" s="922"/>
      <c r="AS134" s="922"/>
      <c r="AT134" s="923"/>
      <c r="AU134" s="923"/>
      <c r="AV134" s="924"/>
      <c r="AW134" s="924"/>
      <c r="AX134" s="924"/>
      <c r="AY134" s="924"/>
      <c r="AZ134" s="924"/>
      <c r="BA134" s="924"/>
      <c r="BB134" s="924"/>
      <c r="BC134" s="924"/>
      <c r="BD134" s="925"/>
      <c r="BE134" s="925"/>
      <c r="BF134" s="925"/>
      <c r="BG134" s="925"/>
      <c r="BH134" s="925"/>
      <c r="BI134" s="925"/>
      <c r="BJ134" s="925"/>
      <c r="BK134" s="925"/>
      <c r="BL134" s="925"/>
      <c r="BM134" s="925"/>
      <c r="BN134" s="925"/>
      <c r="BO134" s="926"/>
      <c r="BP134" s="926"/>
      <c r="BQ134" s="926"/>
      <c r="BR134" s="926"/>
      <c r="BS134" s="926"/>
      <c r="BT134" s="926"/>
      <c r="BU134" s="926"/>
      <c r="BV134" s="926"/>
      <c r="BW134" s="926"/>
      <c r="BX134" s="926"/>
      <c r="BY134" s="927"/>
      <c r="BZ134" s="927"/>
      <c r="CA134" s="927"/>
      <c r="CB134" s="927"/>
      <c r="CC134" s="927"/>
      <c r="CD134" s="927"/>
      <c r="CE134" s="927"/>
      <c r="CF134" s="927"/>
      <c r="CG134" s="927"/>
      <c r="CH134" s="927"/>
      <c r="CI134" s="927"/>
      <c r="CJ134" s="927"/>
      <c r="CK134" s="927"/>
      <c r="CL134" s="928"/>
      <c r="CM134" s="928"/>
      <c r="CN134" s="928"/>
      <c r="CO134" s="928"/>
      <c r="CP134" s="928"/>
      <c r="CQ134" s="928"/>
      <c r="CR134" s="928"/>
      <c r="CS134" s="928"/>
      <c r="CT134" s="928"/>
      <c r="CU134" s="928"/>
      <c r="CV134" s="928"/>
      <c r="CW134" s="928"/>
      <c r="CX134" s="929"/>
      <c r="CY134" s="929"/>
      <c r="CZ134" s="929"/>
      <c r="DA134" s="929"/>
      <c r="DB134" s="929"/>
      <c r="DC134" s="929"/>
      <c r="DD134" s="929"/>
      <c r="DE134" s="929"/>
      <c r="DF134" s="929"/>
      <c r="DG134" s="929"/>
      <c r="DH134" s="929"/>
      <c r="DI134" s="929"/>
      <c r="DJ134" s="929"/>
      <c r="DK134" s="930"/>
      <c r="DL134" s="930"/>
      <c r="DM134" s="930"/>
      <c r="DN134" s="930"/>
      <c r="DO134" s="930"/>
      <c r="DP134" s="930"/>
      <c r="DQ134" s="930"/>
      <c r="DR134" s="930"/>
      <c r="DS134" s="930"/>
    </row>
    <row r="135" spans="1:123" s="1354" customFormat="1" x14ac:dyDescent="0.25">
      <c r="A135" s="887"/>
      <c r="B135" s="1399"/>
      <c r="C135" s="299"/>
      <c r="D135" s="1372"/>
      <c r="E135" s="1373"/>
      <c r="F135" s="1405">
        <v>5</v>
      </c>
      <c r="G135" s="1406"/>
      <c r="H135" s="1407" t="str">
        <f t="array" aca="1" ref="H135" ca="1">INDEX(joueurs,SMALL(IF(victoires=J135,ROW(INDIRECT("1:"&amp;ROWS(joueurs)))),COUNTIF(J$131:J135,J135)))</f>
        <v>Pilou</v>
      </c>
      <c r="I135" s="1408"/>
      <c r="J135" s="1409">
        <f>LARGE(victoires,ROWS($1:5))</f>
        <v>6</v>
      </c>
      <c r="K135" s="1410">
        <f t="shared" ca="1" si="67"/>
        <v>0.1276595744680851</v>
      </c>
      <c r="L135" s="1411"/>
      <c r="M135" s="1370"/>
      <c r="N135" s="1383"/>
      <c r="O135" s="1383"/>
      <c r="P135" s="1380"/>
      <c r="Q135" s="1381"/>
      <c r="R135" s="1382"/>
      <c r="S135" s="1412"/>
      <c r="T135" s="1377"/>
      <c r="U135" s="257"/>
      <c r="V135" s="263"/>
      <c r="W135" s="263"/>
      <c r="X135" s="874"/>
      <c r="Y135" s="1378"/>
      <c r="Z135" s="1379"/>
      <c r="AA135" s="919"/>
      <c r="AB135" s="919"/>
      <c r="AC135" s="919"/>
      <c r="AD135" s="918"/>
      <c r="AE135" s="918"/>
      <c r="AF135" s="918"/>
      <c r="AG135" s="918"/>
      <c r="AH135" s="918"/>
      <c r="AI135" s="920"/>
      <c r="AJ135" s="921"/>
      <c r="AK135" s="921"/>
      <c r="AL135" s="922"/>
      <c r="AM135" s="922"/>
      <c r="AN135" s="922"/>
      <c r="AO135" s="922"/>
      <c r="AP135" s="922"/>
      <c r="AQ135" s="922"/>
      <c r="AR135" s="922"/>
      <c r="AS135" s="922"/>
      <c r="AT135" s="923"/>
      <c r="AU135" s="923"/>
      <c r="AV135" s="924"/>
      <c r="AW135" s="924"/>
      <c r="AX135" s="924"/>
      <c r="AY135" s="924"/>
      <c r="AZ135" s="924"/>
      <c r="BA135" s="924"/>
      <c r="BB135" s="924"/>
      <c r="BC135" s="924"/>
      <c r="BD135" s="925"/>
      <c r="BE135" s="925"/>
      <c r="BF135" s="925"/>
      <c r="BG135" s="925"/>
      <c r="BH135" s="925"/>
      <c r="BI135" s="925"/>
      <c r="BJ135" s="925"/>
      <c r="BK135" s="925"/>
      <c r="BL135" s="925"/>
      <c r="BM135" s="925"/>
      <c r="BN135" s="925"/>
      <c r="BO135" s="926"/>
      <c r="BP135" s="926"/>
      <c r="BQ135" s="926"/>
      <c r="BR135" s="926"/>
      <c r="BS135" s="926"/>
      <c r="BT135" s="926"/>
      <c r="BU135" s="926"/>
      <c r="BV135" s="926"/>
      <c r="BW135" s="926"/>
      <c r="BX135" s="926"/>
      <c r="BY135" s="927"/>
      <c r="BZ135" s="927"/>
      <c r="CA135" s="927"/>
      <c r="CB135" s="927"/>
      <c r="CC135" s="927"/>
      <c r="CD135" s="927"/>
      <c r="CE135" s="927"/>
      <c r="CF135" s="927"/>
      <c r="CG135" s="927"/>
      <c r="CH135" s="927"/>
      <c r="CI135" s="927"/>
      <c r="CJ135" s="927"/>
      <c r="CK135" s="927"/>
      <c r="CL135" s="928"/>
      <c r="CM135" s="928"/>
      <c r="CN135" s="928"/>
      <c r="CO135" s="928"/>
      <c r="CP135" s="928"/>
      <c r="CQ135" s="928"/>
      <c r="CR135" s="928"/>
      <c r="CS135" s="928"/>
      <c r="CT135" s="928"/>
      <c r="CU135" s="928"/>
      <c r="CV135" s="928"/>
      <c r="CW135" s="928"/>
      <c r="CX135" s="929"/>
      <c r="CY135" s="929"/>
      <c r="CZ135" s="929"/>
      <c r="DA135" s="929"/>
      <c r="DB135" s="929"/>
      <c r="DC135" s="929"/>
      <c r="DD135" s="929"/>
      <c r="DE135" s="929"/>
      <c r="DF135" s="929"/>
      <c r="DG135" s="929"/>
      <c r="DH135" s="929"/>
      <c r="DI135" s="929"/>
      <c r="DJ135" s="929"/>
      <c r="DK135" s="930"/>
      <c r="DL135" s="930"/>
      <c r="DM135" s="930"/>
      <c r="DN135" s="930"/>
      <c r="DO135" s="930"/>
      <c r="DP135" s="930"/>
      <c r="DQ135" s="930"/>
      <c r="DR135" s="930"/>
      <c r="DS135" s="930"/>
    </row>
    <row r="136" spans="1:123" s="1354" customFormat="1" x14ac:dyDescent="0.25">
      <c r="A136" s="887"/>
      <c r="B136" s="1399"/>
      <c r="C136" s="299"/>
      <c r="D136" s="1372"/>
      <c r="E136" s="1373"/>
      <c r="F136" s="1405">
        <v>6</v>
      </c>
      <c r="G136" s="1406"/>
      <c r="H136" s="1407" t="str">
        <f t="array" aca="1" ref="H136" ca="1">INDEX(joueurs,SMALL(IF(victoires=J136,ROW(INDIRECT("1:"&amp;ROWS(joueurs)))),COUNTIF(J$131:J136,J136)))</f>
        <v>Bobos</v>
      </c>
      <c r="I136" s="1408"/>
      <c r="J136" s="1409">
        <f>LARGE(victoires,ROWS($1:6))</f>
        <v>5</v>
      </c>
      <c r="K136" s="1410">
        <f t="shared" ca="1" si="67"/>
        <v>0.18518518518518517</v>
      </c>
      <c r="L136" s="1411"/>
      <c r="M136" s="1370"/>
      <c r="N136" s="1383"/>
      <c r="O136" s="1383"/>
      <c r="P136" s="1380"/>
      <c r="Q136" s="1381"/>
      <c r="R136" s="1382"/>
      <c r="S136" s="1382"/>
      <c r="T136" s="1377"/>
      <c r="U136" s="257"/>
      <c r="V136" s="263"/>
      <c r="W136" s="263"/>
      <c r="X136" s="874"/>
      <c r="Y136" s="1378"/>
      <c r="Z136" s="1379"/>
      <c r="AA136" s="919"/>
      <c r="AB136" s="919"/>
      <c r="AC136" s="919"/>
      <c r="AD136" s="918"/>
      <c r="AE136" s="918"/>
      <c r="AF136" s="918"/>
      <c r="AG136" s="918"/>
      <c r="AH136" s="918"/>
      <c r="AI136" s="920"/>
      <c r="AJ136" s="921"/>
      <c r="AK136" s="921"/>
      <c r="AL136" s="922"/>
      <c r="AM136" s="922"/>
      <c r="AN136" s="922"/>
      <c r="AO136" s="922"/>
      <c r="AP136" s="922"/>
      <c r="AQ136" s="922"/>
      <c r="AR136" s="922"/>
      <c r="AS136" s="922"/>
      <c r="AT136" s="923"/>
      <c r="AU136" s="923"/>
      <c r="AV136" s="924"/>
      <c r="AW136" s="924"/>
      <c r="AX136" s="924"/>
      <c r="AY136" s="924"/>
      <c r="AZ136" s="924"/>
      <c r="BA136" s="924"/>
      <c r="BB136" s="924"/>
      <c r="BC136" s="924"/>
      <c r="BD136" s="925"/>
      <c r="BE136" s="925"/>
      <c r="BF136" s="925"/>
      <c r="BG136" s="925"/>
      <c r="BH136" s="925"/>
      <c r="BI136" s="925"/>
      <c r="BJ136" s="925"/>
      <c r="BK136" s="925"/>
      <c r="BL136" s="925"/>
      <c r="BM136" s="925"/>
      <c r="BN136" s="925"/>
      <c r="BO136" s="926"/>
      <c r="BP136" s="926"/>
      <c r="BQ136" s="926"/>
      <c r="BR136" s="926"/>
      <c r="BS136" s="926"/>
      <c r="BT136" s="926"/>
      <c r="BU136" s="926"/>
      <c r="BV136" s="926"/>
      <c r="BW136" s="926"/>
      <c r="BX136" s="926"/>
      <c r="BY136" s="927"/>
      <c r="BZ136" s="927"/>
      <c r="CA136" s="927"/>
      <c r="CB136" s="927"/>
      <c r="CC136" s="927"/>
      <c r="CD136" s="927"/>
      <c r="CE136" s="927"/>
      <c r="CF136" s="927"/>
      <c r="CG136" s="927"/>
      <c r="CH136" s="927"/>
      <c r="CI136" s="927"/>
      <c r="CJ136" s="927"/>
      <c r="CK136" s="927"/>
      <c r="CL136" s="928"/>
      <c r="CM136" s="928"/>
      <c r="CN136" s="928"/>
      <c r="CO136" s="928"/>
      <c r="CP136" s="928"/>
      <c r="CQ136" s="928"/>
      <c r="CR136" s="928"/>
      <c r="CS136" s="928"/>
      <c r="CT136" s="928"/>
      <c r="CU136" s="928"/>
      <c r="CV136" s="928"/>
      <c r="CW136" s="928"/>
      <c r="CX136" s="929"/>
      <c r="CY136" s="929"/>
      <c r="CZ136" s="929"/>
      <c r="DA136" s="929"/>
      <c r="DB136" s="929"/>
      <c r="DC136" s="929"/>
      <c r="DD136" s="929"/>
      <c r="DE136" s="929"/>
      <c r="DF136" s="929"/>
      <c r="DG136" s="929"/>
      <c r="DH136" s="929"/>
      <c r="DI136" s="929"/>
      <c r="DJ136" s="929"/>
      <c r="DK136" s="930"/>
      <c r="DL136" s="930"/>
      <c r="DM136" s="930"/>
      <c r="DN136" s="930"/>
      <c r="DO136" s="930"/>
      <c r="DP136" s="930"/>
      <c r="DQ136" s="930"/>
      <c r="DR136" s="930"/>
      <c r="DS136" s="930"/>
    </row>
    <row r="137" spans="1:123" s="1354" customFormat="1" x14ac:dyDescent="0.25">
      <c r="A137" s="887"/>
      <c r="B137" s="1399"/>
      <c r="C137" s="299"/>
      <c r="D137" s="1372"/>
      <c r="E137" s="1373"/>
      <c r="F137" s="1405">
        <v>7</v>
      </c>
      <c r="G137" s="1406"/>
      <c r="H137" s="1407" t="str">
        <f t="array" aca="1" ref="H137" ca="1">INDEX(joueurs,SMALL(IF(victoires=J137,ROW(INDIRECT("1:"&amp;ROWS(joueurs)))),COUNTIF(J$131:J137,J137)))</f>
        <v>Cyrille</v>
      </c>
      <c r="I137" s="1408"/>
      <c r="J137" s="1409">
        <f>LARGE(victoires,ROWS($1:7))</f>
        <v>5</v>
      </c>
      <c r="K137" s="1410">
        <f t="shared" ca="1" si="67"/>
        <v>8.1967213114754092E-2</v>
      </c>
      <c r="L137" s="1411"/>
      <c r="M137" s="1370"/>
      <c r="N137" s="1383"/>
      <c r="O137" s="1383"/>
      <c r="P137" s="1380"/>
      <c r="Q137" s="1381"/>
      <c r="R137" s="1382"/>
      <c r="S137" s="1382"/>
      <c r="T137" s="1377"/>
      <c r="U137" s="257"/>
      <c r="V137" s="263"/>
      <c r="W137" s="263"/>
      <c r="X137" s="874"/>
      <c r="Y137" s="1378"/>
      <c r="Z137" s="1379"/>
      <c r="AA137" s="919"/>
      <c r="AB137" s="919"/>
      <c r="AC137" s="919"/>
      <c r="AD137" s="918"/>
      <c r="AE137" s="918"/>
      <c r="AF137" s="918"/>
      <c r="AG137" s="918"/>
      <c r="AH137" s="918"/>
      <c r="AI137" s="920"/>
      <c r="AJ137" s="921"/>
      <c r="AK137" s="921"/>
      <c r="AL137" s="922"/>
      <c r="AM137" s="922"/>
      <c r="AN137" s="922"/>
      <c r="AO137" s="922"/>
      <c r="AP137" s="922"/>
      <c r="AQ137" s="922"/>
      <c r="AR137" s="922"/>
      <c r="AS137" s="922"/>
      <c r="AT137" s="923"/>
      <c r="AU137" s="923"/>
      <c r="AV137" s="924"/>
      <c r="AW137" s="924"/>
      <c r="AX137" s="924"/>
      <c r="AY137" s="924"/>
      <c r="AZ137" s="924"/>
      <c r="BA137" s="924"/>
      <c r="BB137" s="924"/>
      <c r="BC137" s="924"/>
      <c r="BD137" s="925"/>
      <c r="BE137" s="925"/>
      <c r="BF137" s="925"/>
      <c r="BG137" s="925"/>
      <c r="BH137" s="925"/>
      <c r="BI137" s="925"/>
      <c r="BJ137" s="925"/>
      <c r="BK137" s="925"/>
      <c r="BL137" s="925"/>
      <c r="BM137" s="925"/>
      <c r="BN137" s="925"/>
      <c r="BO137" s="926"/>
      <c r="BP137" s="926"/>
      <c r="BQ137" s="926"/>
      <c r="BR137" s="926"/>
      <c r="BS137" s="926"/>
      <c r="BT137" s="926"/>
      <c r="BU137" s="926"/>
      <c r="BV137" s="926"/>
      <c r="BW137" s="926"/>
      <c r="BX137" s="926"/>
      <c r="BY137" s="927"/>
      <c r="BZ137" s="927"/>
      <c r="CA137" s="927"/>
      <c r="CB137" s="927"/>
      <c r="CC137" s="927"/>
      <c r="CD137" s="927"/>
      <c r="CE137" s="927"/>
      <c r="CF137" s="927"/>
      <c r="CG137" s="927"/>
      <c r="CH137" s="927"/>
      <c r="CI137" s="927"/>
      <c r="CJ137" s="927"/>
      <c r="CK137" s="927"/>
      <c r="CL137" s="928"/>
      <c r="CM137" s="928"/>
      <c r="CN137" s="928"/>
      <c r="CO137" s="928"/>
      <c r="CP137" s="928"/>
      <c r="CQ137" s="928"/>
      <c r="CR137" s="928"/>
      <c r="CS137" s="928"/>
      <c r="CT137" s="928"/>
      <c r="CU137" s="928"/>
      <c r="CV137" s="928"/>
      <c r="CW137" s="928"/>
      <c r="CX137" s="929"/>
      <c r="CY137" s="929"/>
      <c r="CZ137" s="929"/>
      <c r="DA137" s="929"/>
      <c r="DB137" s="929"/>
      <c r="DC137" s="929"/>
      <c r="DD137" s="929"/>
      <c r="DE137" s="929"/>
      <c r="DF137" s="929"/>
      <c r="DG137" s="929"/>
      <c r="DH137" s="929"/>
      <c r="DI137" s="929"/>
      <c r="DJ137" s="929"/>
      <c r="DK137" s="930"/>
      <c r="DL137" s="930"/>
      <c r="DM137" s="930"/>
      <c r="DN137" s="930"/>
      <c r="DO137" s="930"/>
      <c r="DP137" s="930"/>
      <c r="DQ137" s="930"/>
      <c r="DR137" s="930"/>
      <c r="DS137" s="930"/>
    </row>
    <row r="138" spans="1:123" s="1354" customFormat="1" x14ac:dyDescent="0.25">
      <c r="A138" s="887"/>
      <c r="B138" s="1399"/>
      <c r="C138" s="299"/>
      <c r="D138" s="1372"/>
      <c r="E138" s="1373"/>
      <c r="F138" s="1405">
        <v>8</v>
      </c>
      <c r="G138" s="1406"/>
      <c r="H138" s="1407" t="str">
        <f t="array" aca="1" ref="H138" ca="1">INDEX(joueurs,SMALL(IF(victoires=J138,ROW(INDIRECT("1:"&amp;ROWS(joueurs)))),COUNTIF(J$131:J138,J138)))</f>
        <v>Djoh</v>
      </c>
      <c r="I138" s="1408"/>
      <c r="J138" s="1409">
        <f>LARGE(victoires,ROWS($1:8))</f>
        <v>4</v>
      </c>
      <c r="K138" s="1410">
        <f t="shared" ca="1" si="67"/>
        <v>0.19047619047619047</v>
      </c>
      <c r="L138" s="1411"/>
      <c r="M138" s="1370"/>
      <c r="N138" s="1383"/>
      <c r="O138" s="1383"/>
      <c r="P138" s="1380"/>
      <c r="Q138" s="1381"/>
      <c r="R138" s="1382"/>
      <c r="S138" s="1382"/>
      <c r="T138" s="1377"/>
      <c r="U138" s="257"/>
      <c r="V138" s="263"/>
      <c r="W138" s="263"/>
      <c r="X138" s="874"/>
      <c r="Y138" s="1378"/>
      <c r="Z138" s="1379"/>
      <c r="AA138" s="919"/>
      <c r="AB138" s="919"/>
      <c r="AC138" s="919"/>
      <c r="AD138" s="918"/>
      <c r="AE138" s="918"/>
      <c r="AF138" s="918"/>
      <c r="AG138" s="918"/>
      <c r="AH138" s="918"/>
      <c r="AI138" s="920"/>
      <c r="AJ138" s="921"/>
      <c r="AK138" s="921"/>
      <c r="AL138" s="922"/>
      <c r="AM138" s="922"/>
      <c r="AN138" s="922"/>
      <c r="AO138" s="922"/>
      <c r="AP138" s="922"/>
      <c r="AQ138" s="922"/>
      <c r="AR138" s="922"/>
      <c r="AS138" s="922"/>
      <c r="AT138" s="923"/>
      <c r="AU138" s="923"/>
      <c r="AV138" s="924"/>
      <c r="AW138" s="924"/>
      <c r="AX138" s="924"/>
      <c r="AY138" s="924"/>
      <c r="AZ138" s="924"/>
      <c r="BA138" s="924"/>
      <c r="BB138" s="924"/>
      <c r="BC138" s="924"/>
      <c r="BD138" s="925"/>
      <c r="BE138" s="925"/>
      <c r="BF138" s="925"/>
      <c r="BG138" s="925"/>
      <c r="BH138" s="925"/>
      <c r="BI138" s="925"/>
      <c r="BJ138" s="925"/>
      <c r="BK138" s="925"/>
      <c r="BL138" s="925"/>
      <c r="BM138" s="925"/>
      <c r="BN138" s="925"/>
      <c r="BO138" s="926"/>
      <c r="BP138" s="926"/>
      <c r="BQ138" s="926"/>
      <c r="BR138" s="926"/>
      <c r="BS138" s="926"/>
      <c r="BT138" s="926"/>
      <c r="BU138" s="926"/>
      <c r="BV138" s="926"/>
      <c r="BW138" s="926"/>
      <c r="BX138" s="926"/>
      <c r="BY138" s="927"/>
      <c r="BZ138" s="927"/>
      <c r="CA138" s="927"/>
      <c r="CB138" s="927"/>
      <c r="CC138" s="927"/>
      <c r="CD138" s="927"/>
      <c r="CE138" s="927"/>
      <c r="CF138" s="927"/>
      <c r="CG138" s="927"/>
      <c r="CH138" s="927"/>
      <c r="CI138" s="927"/>
      <c r="CJ138" s="927"/>
      <c r="CK138" s="927"/>
      <c r="CL138" s="928"/>
      <c r="CM138" s="928"/>
      <c r="CN138" s="928"/>
      <c r="CO138" s="928"/>
      <c r="CP138" s="928"/>
      <c r="CQ138" s="928"/>
      <c r="CR138" s="928"/>
      <c r="CS138" s="928"/>
      <c r="CT138" s="928"/>
      <c r="CU138" s="928"/>
      <c r="CV138" s="928"/>
      <c r="CW138" s="928"/>
      <c r="CX138" s="929"/>
      <c r="CY138" s="929"/>
      <c r="CZ138" s="929"/>
      <c r="DA138" s="929"/>
      <c r="DB138" s="929"/>
      <c r="DC138" s="929"/>
      <c r="DD138" s="929"/>
      <c r="DE138" s="929"/>
      <c r="DF138" s="929"/>
      <c r="DG138" s="929"/>
      <c r="DH138" s="929"/>
      <c r="DI138" s="929"/>
      <c r="DJ138" s="929"/>
      <c r="DK138" s="930"/>
      <c r="DL138" s="930"/>
      <c r="DM138" s="930"/>
      <c r="DN138" s="930"/>
      <c r="DO138" s="930"/>
      <c r="DP138" s="930"/>
      <c r="DQ138" s="930"/>
      <c r="DR138" s="930"/>
      <c r="DS138" s="930"/>
    </row>
    <row r="139" spans="1:123" s="1354" customFormat="1" x14ac:dyDescent="0.25">
      <c r="A139" s="887"/>
      <c r="B139" s="1399"/>
      <c r="C139" s="299"/>
      <c r="D139" s="1372"/>
      <c r="E139" s="1373"/>
      <c r="F139" s="1405">
        <v>9</v>
      </c>
      <c r="G139" s="1406"/>
      <c r="H139" s="1407" t="str">
        <f t="array" aca="1" ref="H139" ca="1">INDEX(joueurs,SMALL(IF(victoires=J139,ROW(INDIRECT("1:"&amp;ROWS(joueurs)))),COUNTIF(J$131:J139,J139)))</f>
        <v>Fabrice</v>
      </c>
      <c r="I139" s="1408"/>
      <c r="J139" s="1409">
        <f>LARGE(victoires,ROWS($1:9))</f>
        <v>4</v>
      </c>
      <c r="K139" s="1410">
        <f t="shared" ca="1" si="67"/>
        <v>0.13333333333333333</v>
      </c>
      <c r="L139" s="1411"/>
      <c r="M139" s="1370"/>
      <c r="N139" s="1383"/>
      <c r="O139" s="1383"/>
      <c r="P139" s="1380"/>
      <c r="Q139" s="1381"/>
      <c r="R139" s="1382"/>
      <c r="S139" s="1382"/>
      <c r="T139" s="1377"/>
      <c r="U139" s="257"/>
      <c r="V139" s="263"/>
      <c r="W139" s="263"/>
      <c r="X139" s="874"/>
      <c r="Y139" s="1378"/>
      <c r="Z139" s="1379"/>
      <c r="AA139" s="919"/>
      <c r="AB139" s="919"/>
      <c r="AC139" s="919"/>
      <c r="AD139" s="918"/>
      <c r="AE139" s="918"/>
      <c r="AF139" s="918"/>
      <c r="AG139" s="918"/>
      <c r="AH139" s="918"/>
      <c r="AI139" s="920"/>
      <c r="AJ139" s="921"/>
      <c r="AK139" s="921"/>
      <c r="AL139" s="922"/>
      <c r="AM139" s="922"/>
      <c r="AN139" s="922"/>
      <c r="AO139" s="922"/>
      <c r="AP139" s="922"/>
      <c r="AQ139" s="922"/>
      <c r="AR139" s="922"/>
      <c r="AS139" s="922"/>
      <c r="AT139" s="923"/>
      <c r="AU139" s="923"/>
      <c r="AV139" s="924"/>
      <c r="AW139" s="924"/>
      <c r="AX139" s="924"/>
      <c r="AY139" s="924"/>
      <c r="AZ139" s="924"/>
      <c r="BA139" s="924"/>
      <c r="BB139" s="924"/>
      <c r="BC139" s="924"/>
      <c r="BD139" s="925"/>
      <c r="BE139" s="925"/>
      <c r="BF139" s="925"/>
      <c r="BG139" s="925"/>
      <c r="BH139" s="925"/>
      <c r="BI139" s="925"/>
      <c r="BJ139" s="925"/>
      <c r="BK139" s="925"/>
      <c r="BL139" s="925"/>
      <c r="BM139" s="925"/>
      <c r="BN139" s="925"/>
      <c r="BO139" s="926"/>
      <c r="BP139" s="926"/>
      <c r="BQ139" s="926"/>
      <c r="BR139" s="926"/>
      <c r="BS139" s="926"/>
      <c r="BT139" s="926"/>
      <c r="BU139" s="926"/>
      <c r="BV139" s="926"/>
      <c r="BW139" s="926"/>
      <c r="BX139" s="926"/>
      <c r="BY139" s="927"/>
      <c r="BZ139" s="927"/>
      <c r="CA139" s="927"/>
      <c r="CB139" s="927"/>
      <c r="CC139" s="927"/>
      <c r="CD139" s="927"/>
      <c r="CE139" s="927"/>
      <c r="CF139" s="927"/>
      <c r="CG139" s="927"/>
      <c r="CH139" s="927"/>
      <c r="CI139" s="927"/>
      <c r="CJ139" s="927"/>
      <c r="CK139" s="927"/>
      <c r="CL139" s="928"/>
      <c r="CM139" s="928"/>
      <c r="CN139" s="928"/>
      <c r="CO139" s="928"/>
      <c r="CP139" s="928"/>
      <c r="CQ139" s="928"/>
      <c r="CR139" s="928"/>
      <c r="CS139" s="928"/>
      <c r="CT139" s="928"/>
      <c r="CU139" s="928"/>
      <c r="CV139" s="928"/>
      <c r="CW139" s="928"/>
      <c r="CX139" s="929"/>
      <c r="CY139" s="929"/>
      <c r="CZ139" s="929"/>
      <c r="DA139" s="929"/>
      <c r="DB139" s="929"/>
      <c r="DC139" s="929"/>
      <c r="DD139" s="929"/>
      <c r="DE139" s="929"/>
      <c r="DF139" s="929"/>
      <c r="DG139" s="929"/>
      <c r="DH139" s="929"/>
      <c r="DI139" s="929"/>
      <c r="DJ139" s="929"/>
      <c r="DK139" s="930"/>
      <c r="DL139" s="930"/>
      <c r="DM139" s="930"/>
      <c r="DN139" s="930"/>
      <c r="DO139" s="930"/>
      <c r="DP139" s="930"/>
      <c r="DQ139" s="930"/>
      <c r="DR139" s="930"/>
      <c r="DS139" s="930"/>
    </row>
    <row r="140" spans="1:123" s="1354" customFormat="1" x14ac:dyDescent="0.25">
      <c r="A140" s="887"/>
      <c r="B140" s="1399"/>
      <c r="C140" s="299"/>
      <c r="D140" s="1372"/>
      <c r="E140" s="1373"/>
      <c r="F140" s="1405">
        <v>10</v>
      </c>
      <c r="G140" s="1406"/>
      <c r="H140" s="1407" t="str">
        <f t="array" aca="1" ref="H140" ca="1">INDEX(joueurs,SMALL(IF(victoires=J140,ROW(INDIRECT("1:"&amp;ROWS(joueurs)))),COUNTIF(J$131:J140,J140)))</f>
        <v>Romain</v>
      </c>
      <c r="I140" s="1408"/>
      <c r="J140" s="1409">
        <f>LARGE(victoires,ROWS($1:10))</f>
        <v>4</v>
      </c>
      <c r="K140" s="1410">
        <f t="shared" ca="1" si="67"/>
        <v>0.14285714285714285</v>
      </c>
      <c r="L140" s="1411"/>
      <c r="M140" s="1370"/>
      <c r="N140" s="1383"/>
      <c r="O140" s="1383"/>
      <c r="P140" s="1380"/>
      <c r="Q140" s="1381"/>
      <c r="R140" s="1382"/>
      <c r="S140" s="1382"/>
      <c r="T140" s="1377"/>
      <c r="U140" s="257"/>
      <c r="V140" s="263"/>
      <c r="W140" s="263"/>
      <c r="X140" s="874"/>
      <c r="Y140" s="1378"/>
      <c r="Z140" s="1379"/>
      <c r="AA140" s="919"/>
      <c r="AB140" s="919"/>
      <c r="AC140" s="919"/>
      <c r="AD140" s="918"/>
      <c r="AE140" s="918"/>
      <c r="AF140" s="918"/>
      <c r="AG140" s="918"/>
      <c r="AH140" s="918"/>
      <c r="AI140" s="920"/>
      <c r="AJ140" s="921"/>
      <c r="AK140" s="921"/>
      <c r="AL140" s="922"/>
      <c r="AM140" s="922"/>
      <c r="AN140" s="922"/>
      <c r="AO140" s="922"/>
      <c r="AP140" s="922"/>
      <c r="AQ140" s="922"/>
      <c r="AR140" s="922"/>
      <c r="AS140" s="922"/>
      <c r="AT140" s="923"/>
      <c r="AU140" s="923"/>
      <c r="AV140" s="924"/>
      <c r="AW140" s="924"/>
      <c r="AX140" s="924"/>
      <c r="AY140" s="924"/>
      <c r="AZ140" s="924"/>
      <c r="BA140" s="924"/>
      <c r="BB140" s="924"/>
      <c r="BC140" s="924"/>
      <c r="BD140" s="925"/>
      <c r="BE140" s="925"/>
      <c r="BF140" s="925"/>
      <c r="BG140" s="925"/>
      <c r="BH140" s="925"/>
      <c r="BI140" s="925"/>
      <c r="BJ140" s="925"/>
      <c r="BK140" s="925"/>
      <c r="BL140" s="925"/>
      <c r="BM140" s="925"/>
      <c r="BN140" s="925"/>
      <c r="BO140" s="926"/>
      <c r="BP140" s="926"/>
      <c r="BQ140" s="926"/>
      <c r="BR140" s="926"/>
      <c r="BS140" s="926"/>
      <c r="BT140" s="926"/>
      <c r="BU140" s="926"/>
      <c r="BV140" s="926"/>
      <c r="BW140" s="926"/>
      <c r="BX140" s="926"/>
      <c r="BY140" s="927"/>
      <c r="BZ140" s="927"/>
      <c r="CA140" s="927"/>
      <c r="CB140" s="927"/>
      <c r="CC140" s="927"/>
      <c r="CD140" s="927"/>
      <c r="CE140" s="927"/>
      <c r="CF140" s="927"/>
      <c r="CG140" s="927"/>
      <c r="CH140" s="927"/>
      <c r="CI140" s="927"/>
      <c r="CJ140" s="927"/>
      <c r="CK140" s="927"/>
      <c r="CL140" s="928"/>
      <c r="CM140" s="928"/>
      <c r="CN140" s="928"/>
      <c r="CO140" s="928"/>
      <c r="CP140" s="928"/>
      <c r="CQ140" s="928"/>
      <c r="CR140" s="928"/>
      <c r="CS140" s="928"/>
      <c r="CT140" s="928"/>
      <c r="CU140" s="928"/>
      <c r="CV140" s="928"/>
      <c r="CW140" s="928"/>
      <c r="CX140" s="929"/>
      <c r="CY140" s="929"/>
      <c r="CZ140" s="929"/>
      <c r="DA140" s="929"/>
      <c r="DB140" s="929"/>
      <c r="DC140" s="929"/>
      <c r="DD140" s="929"/>
      <c r="DE140" s="929"/>
      <c r="DF140" s="929"/>
      <c r="DG140" s="929"/>
      <c r="DH140" s="929"/>
      <c r="DI140" s="929"/>
      <c r="DJ140" s="929"/>
      <c r="DK140" s="930"/>
      <c r="DL140" s="930"/>
      <c r="DM140" s="930"/>
      <c r="DN140" s="930"/>
      <c r="DO140" s="930"/>
      <c r="DP140" s="930"/>
      <c r="DQ140" s="930"/>
      <c r="DR140" s="930"/>
      <c r="DS140" s="930"/>
    </row>
    <row r="141" spans="1:123" s="1354" customFormat="1" x14ac:dyDescent="0.25">
      <c r="A141" s="887"/>
      <c r="B141" s="1399"/>
      <c r="C141" s="299"/>
      <c r="D141" s="1372"/>
      <c r="E141" s="1373"/>
      <c r="F141" s="1400"/>
      <c r="G141" s="1395"/>
      <c r="H141" s="1395"/>
      <c r="I141" s="1401"/>
      <c r="J141" s="1402"/>
      <c r="K141" s="1402"/>
      <c r="L141" s="1413"/>
      <c r="M141" s="1370"/>
      <c r="N141" s="1383"/>
      <c r="O141" s="1383"/>
      <c r="P141" s="1395"/>
      <c r="Q141" s="1395"/>
      <c r="R141" s="1396"/>
      <c r="S141" s="1396"/>
      <c r="T141" s="1397"/>
      <c r="U141" s="1397"/>
      <c r="V141" s="1398"/>
      <c r="W141" s="1398"/>
      <c r="X141" s="1378"/>
      <c r="Y141" s="1378"/>
      <c r="Z141" s="1379"/>
      <c r="AA141" s="919"/>
      <c r="AB141" s="919"/>
      <c r="AC141" s="919"/>
      <c r="AD141" s="918"/>
      <c r="AE141" s="918"/>
      <c r="AF141" s="918"/>
      <c r="AG141" s="918"/>
      <c r="AH141" s="918"/>
      <c r="AI141" s="920"/>
      <c r="AJ141" s="921"/>
      <c r="AK141" s="921"/>
      <c r="AL141" s="922"/>
      <c r="AM141" s="922"/>
      <c r="AN141" s="922"/>
      <c r="AO141" s="922"/>
      <c r="AP141" s="922"/>
      <c r="AQ141" s="922"/>
      <c r="AR141" s="922"/>
      <c r="AS141" s="922"/>
      <c r="AT141" s="923"/>
      <c r="AU141" s="923"/>
      <c r="AV141" s="924"/>
      <c r="AW141" s="924"/>
      <c r="AX141" s="924"/>
      <c r="AY141" s="924"/>
      <c r="AZ141" s="924"/>
      <c r="BA141" s="924"/>
      <c r="BB141" s="924"/>
      <c r="BC141" s="924"/>
      <c r="BD141" s="925"/>
      <c r="BE141" s="925"/>
      <c r="BF141" s="925"/>
      <c r="BG141" s="925"/>
      <c r="BH141" s="925"/>
      <c r="BI141" s="925"/>
      <c r="BJ141" s="925"/>
      <c r="BK141" s="925"/>
      <c r="BL141" s="925"/>
      <c r="BM141" s="925"/>
      <c r="BN141" s="925"/>
      <c r="BO141" s="926"/>
      <c r="BP141" s="926"/>
      <c r="BQ141" s="926"/>
      <c r="BR141" s="926"/>
      <c r="BS141" s="926"/>
      <c r="BT141" s="926"/>
      <c r="BU141" s="926"/>
      <c r="BV141" s="926"/>
      <c r="BW141" s="926"/>
      <c r="BX141" s="926"/>
      <c r="BY141" s="927"/>
      <c r="BZ141" s="927"/>
      <c r="CA141" s="927"/>
      <c r="CB141" s="927"/>
      <c r="CC141" s="927"/>
      <c r="CD141" s="927"/>
      <c r="CE141" s="927"/>
      <c r="CF141" s="927"/>
      <c r="CG141" s="927"/>
      <c r="CH141" s="927"/>
      <c r="CI141" s="927"/>
      <c r="CJ141" s="927"/>
      <c r="CK141" s="927"/>
      <c r="CL141" s="928"/>
      <c r="CM141" s="928"/>
      <c r="CN141" s="928"/>
      <c r="CO141" s="928"/>
      <c r="CP141" s="928"/>
      <c r="CQ141" s="928"/>
      <c r="CR141" s="928"/>
      <c r="CS141" s="928"/>
      <c r="CT141" s="928"/>
      <c r="CU141" s="928"/>
      <c r="CV141" s="928"/>
      <c r="CW141" s="928"/>
      <c r="CX141" s="929"/>
      <c r="CY141" s="929"/>
      <c r="CZ141" s="929"/>
      <c r="DA141" s="929"/>
      <c r="DB141" s="929"/>
      <c r="DC141" s="929"/>
      <c r="DD141" s="929"/>
      <c r="DE141" s="929"/>
      <c r="DF141" s="929"/>
      <c r="DG141" s="929"/>
      <c r="DH141" s="929"/>
      <c r="DI141" s="929"/>
      <c r="DJ141" s="929"/>
      <c r="DK141" s="930"/>
      <c r="DL141" s="930"/>
      <c r="DM141" s="930"/>
      <c r="DN141" s="930"/>
      <c r="DO141" s="930"/>
      <c r="DP141" s="930"/>
      <c r="DQ141" s="930"/>
      <c r="DR141" s="930"/>
      <c r="DS141" s="930"/>
    </row>
    <row r="142" spans="1:123" s="1354" customFormat="1" x14ac:dyDescent="0.25">
      <c r="A142" s="887"/>
      <c r="B142" s="1399"/>
      <c r="C142" s="299"/>
      <c r="D142" s="1372"/>
      <c r="E142" s="1373"/>
      <c r="F142" s="1414" t="s">
        <v>308</v>
      </c>
      <c r="G142" s="1414"/>
      <c r="H142" s="1414"/>
      <c r="I142" s="1414"/>
      <c r="J142" s="1414"/>
      <c r="K142" s="1415"/>
      <c r="L142" s="1416"/>
      <c r="M142" s="1370"/>
      <c r="N142" s="1383"/>
      <c r="O142" s="1383"/>
      <c r="P142" s="1395"/>
      <c r="Q142" s="1395"/>
      <c r="R142" s="1396"/>
      <c r="S142" s="1396"/>
      <c r="T142" s="1397"/>
      <c r="U142" s="1397"/>
      <c r="V142" s="1398"/>
      <c r="W142" s="1398"/>
      <c r="X142" s="1378"/>
      <c r="Y142" s="1378"/>
      <c r="Z142" s="1379"/>
      <c r="AA142" s="919"/>
      <c r="AB142" s="919"/>
      <c r="AC142" s="919"/>
      <c r="AD142" s="918"/>
      <c r="AE142" s="918"/>
      <c r="AF142" s="918"/>
      <c r="AG142" s="918"/>
      <c r="AH142" s="918"/>
      <c r="AI142" s="920"/>
      <c r="AJ142" s="921"/>
      <c r="AK142" s="921"/>
      <c r="AL142" s="922"/>
      <c r="AM142" s="922"/>
      <c r="AN142" s="922"/>
      <c r="AO142" s="922"/>
      <c r="AP142" s="922"/>
      <c r="AQ142" s="922"/>
      <c r="AR142" s="922"/>
      <c r="AS142" s="922"/>
      <c r="AT142" s="923"/>
      <c r="AU142" s="923"/>
      <c r="AV142" s="924"/>
      <c r="AW142" s="924"/>
      <c r="AX142" s="924"/>
      <c r="AY142" s="924"/>
      <c r="AZ142" s="924"/>
      <c r="BA142" s="924"/>
      <c r="BB142" s="924"/>
      <c r="BC142" s="924"/>
      <c r="BD142" s="925"/>
      <c r="BE142" s="925"/>
      <c r="BF142" s="925"/>
      <c r="BG142" s="925"/>
      <c r="BH142" s="925"/>
      <c r="BI142" s="925"/>
      <c r="BJ142" s="925"/>
      <c r="BK142" s="925"/>
      <c r="BL142" s="925"/>
      <c r="BM142" s="925"/>
      <c r="BN142" s="925"/>
      <c r="BO142" s="926"/>
      <c r="BP142" s="926"/>
      <c r="BQ142" s="926"/>
      <c r="BR142" s="926"/>
      <c r="BS142" s="926"/>
      <c r="BT142" s="926"/>
      <c r="BU142" s="926"/>
      <c r="BV142" s="926"/>
      <c r="BW142" s="926"/>
      <c r="BX142" s="926"/>
      <c r="BY142" s="927"/>
      <c r="BZ142" s="927"/>
      <c r="CA142" s="927"/>
      <c r="CB142" s="927"/>
      <c r="CC142" s="927"/>
      <c r="CD142" s="927"/>
      <c r="CE142" s="927"/>
      <c r="CF142" s="927"/>
      <c r="CG142" s="927"/>
      <c r="CH142" s="927"/>
      <c r="CI142" s="927"/>
      <c r="CJ142" s="927"/>
      <c r="CK142" s="927"/>
      <c r="CL142" s="928"/>
      <c r="CM142" s="928"/>
      <c r="CN142" s="928"/>
      <c r="CO142" s="928"/>
      <c r="CP142" s="928"/>
      <c r="CQ142" s="928"/>
      <c r="CR142" s="928"/>
      <c r="CS142" s="928"/>
      <c r="CT142" s="928"/>
      <c r="CU142" s="928"/>
      <c r="CV142" s="928"/>
      <c r="CW142" s="928"/>
      <c r="CX142" s="929"/>
      <c r="CY142" s="929"/>
      <c r="CZ142" s="929"/>
      <c r="DA142" s="929"/>
      <c r="DB142" s="929"/>
      <c r="DC142" s="929"/>
      <c r="DD142" s="929"/>
      <c r="DE142" s="929"/>
      <c r="DF142" s="929"/>
      <c r="DG142" s="929"/>
      <c r="DH142" s="929"/>
      <c r="DI142" s="929"/>
      <c r="DJ142" s="929"/>
      <c r="DK142" s="930"/>
      <c r="DL142" s="930"/>
      <c r="DM142" s="930"/>
      <c r="DN142" s="930"/>
      <c r="DO142" s="930"/>
      <c r="DP142" s="930"/>
      <c r="DQ142" s="930"/>
      <c r="DR142" s="930"/>
      <c r="DS142" s="930"/>
    </row>
    <row r="143" spans="1:123" s="1354" customFormat="1" x14ac:dyDescent="0.25">
      <c r="A143" s="887"/>
      <c r="B143" s="1389"/>
      <c r="C143" s="917"/>
      <c r="D143" s="1372"/>
      <c r="E143" s="1373"/>
      <c r="F143" s="1417">
        <v>1</v>
      </c>
      <c r="G143" s="1418"/>
      <c r="H143" s="1419" t="str">
        <f t="array" aca="1" ref="H143" ca="1">INDEX(joueurs,SMALL(IF(podiums=J143,ROW(INDIRECT("1:"&amp;ROWS(joueurs)))),COUNTIF(J$143:J143,J143)))</f>
        <v>Dams</v>
      </c>
      <c r="I143" s="1420"/>
      <c r="J143" s="1421">
        <f>LARGE(podiums,ROWS($1:1))</f>
        <v>28</v>
      </c>
      <c r="K143" s="1422">
        <f t="shared" ref="K143:K152" ca="1" si="68">INDEX($B$7:$Q$100,MATCH(H143,$B$7:$B$100,0),16)</f>
        <v>0.29166666666666669</v>
      </c>
      <c r="L143" s="1419"/>
      <c r="M143" s="1370"/>
      <c r="N143" s="1383"/>
      <c r="O143" s="1383"/>
      <c r="P143" s="1380"/>
      <c r="Q143" s="1381"/>
      <c r="R143" s="1382"/>
      <c r="S143" s="1382"/>
      <c r="T143" s="1377"/>
      <c r="U143" s="257"/>
      <c r="V143" s="263"/>
      <c r="W143" s="263"/>
      <c r="X143" s="874"/>
      <c r="Y143" s="1378"/>
      <c r="Z143" s="1379"/>
      <c r="AA143" s="919"/>
      <c r="AB143" s="919"/>
      <c r="AC143" s="919"/>
      <c r="AD143" s="918"/>
      <c r="AE143" s="918"/>
      <c r="AF143" s="918"/>
      <c r="AG143" s="918"/>
      <c r="AH143" s="918"/>
      <c r="AI143" s="920"/>
      <c r="AJ143" s="921"/>
      <c r="AK143" s="921"/>
      <c r="AL143" s="922"/>
      <c r="AM143" s="922"/>
      <c r="AN143" s="922"/>
      <c r="AO143" s="922"/>
      <c r="AP143" s="922"/>
      <c r="AQ143" s="922"/>
      <c r="AR143" s="922"/>
      <c r="AS143" s="922"/>
      <c r="AT143" s="923"/>
      <c r="AU143" s="923"/>
      <c r="AV143" s="924"/>
      <c r="AW143" s="924"/>
      <c r="AX143" s="924"/>
      <c r="AY143" s="924"/>
      <c r="AZ143" s="924"/>
      <c r="BA143" s="924"/>
      <c r="BB143" s="924"/>
      <c r="BC143" s="924"/>
      <c r="BD143" s="925"/>
      <c r="BE143" s="925"/>
      <c r="BF143" s="925"/>
      <c r="BG143" s="925"/>
      <c r="BH143" s="925"/>
      <c r="BI143" s="925"/>
      <c r="BJ143" s="925"/>
      <c r="BK143" s="925"/>
      <c r="BL143" s="925"/>
      <c r="BM143" s="925"/>
      <c r="BN143" s="925"/>
      <c r="BO143" s="926"/>
      <c r="BP143" s="926"/>
      <c r="BQ143" s="926"/>
      <c r="BR143" s="926"/>
      <c r="BS143" s="926"/>
      <c r="BT143" s="926"/>
      <c r="BU143" s="926"/>
      <c r="BV143" s="926"/>
      <c r="BW143" s="926"/>
      <c r="BX143" s="926"/>
      <c r="BY143" s="927"/>
      <c r="BZ143" s="927"/>
      <c r="CA143" s="927"/>
      <c r="CB143" s="927"/>
      <c r="CC143" s="927"/>
      <c r="CD143" s="927"/>
      <c r="CE143" s="927"/>
      <c r="CF143" s="927"/>
      <c r="CG143" s="927"/>
      <c r="CH143" s="927"/>
      <c r="CI143" s="927"/>
      <c r="CJ143" s="927"/>
      <c r="CK143" s="927"/>
      <c r="CL143" s="928"/>
      <c r="CM143" s="928"/>
      <c r="CN143" s="928"/>
      <c r="CO143" s="928"/>
      <c r="CP143" s="928"/>
      <c r="CQ143" s="928"/>
      <c r="CR143" s="928"/>
      <c r="CS143" s="928"/>
      <c r="CT143" s="928"/>
      <c r="CU143" s="928"/>
      <c r="CV143" s="928"/>
      <c r="CW143" s="928"/>
      <c r="CX143" s="929"/>
      <c r="CY143" s="929"/>
      <c r="CZ143" s="929"/>
      <c r="DA143" s="929"/>
      <c r="DB143" s="929"/>
      <c r="DC143" s="929"/>
      <c r="DD143" s="929"/>
      <c r="DE143" s="929"/>
      <c r="DF143" s="929"/>
      <c r="DG143" s="929"/>
      <c r="DH143" s="929"/>
      <c r="DI143" s="929"/>
      <c r="DJ143" s="929"/>
      <c r="DK143" s="930"/>
      <c r="DL143" s="930"/>
      <c r="DM143" s="930"/>
      <c r="DN143" s="930"/>
      <c r="DO143" s="930"/>
      <c r="DP143" s="930"/>
      <c r="DQ143" s="930"/>
      <c r="DR143" s="930"/>
      <c r="DS143" s="930"/>
    </row>
    <row r="144" spans="1:123" s="1354" customFormat="1" x14ac:dyDescent="0.25">
      <c r="A144" s="887"/>
      <c r="B144" s="1399"/>
      <c r="C144" s="299"/>
      <c r="D144" s="1372"/>
      <c r="E144" s="1373"/>
      <c r="F144" s="1417">
        <v>2</v>
      </c>
      <c r="G144" s="1418"/>
      <c r="H144" s="1419" t="str">
        <f t="array" aca="1" ref="H144" ca="1">INDEX(joueurs,SMALL(IF(podiums=J144,ROW(INDIRECT("1:"&amp;ROWS(joueurs)))),COUNTIF(J$143:J144,J144)))</f>
        <v>Fred</v>
      </c>
      <c r="I144" s="1420"/>
      <c r="J144" s="1421">
        <f>LARGE(podiums,ROWS($1:2))</f>
        <v>25</v>
      </c>
      <c r="K144" s="1422">
        <f t="shared" ca="1" si="68"/>
        <v>0.34246575342465752</v>
      </c>
      <c r="L144" s="1419"/>
      <c r="M144" s="1370"/>
      <c r="N144" s="1383"/>
      <c r="O144" s="1383"/>
      <c r="P144" s="1380"/>
      <c r="Q144" s="1381"/>
      <c r="R144" s="1382"/>
      <c r="S144" s="1382"/>
      <c r="T144" s="1377"/>
      <c r="U144" s="257"/>
      <c r="V144" s="263"/>
      <c r="W144" s="263"/>
      <c r="X144" s="874"/>
      <c r="Y144" s="1378"/>
      <c r="Z144" s="1379"/>
      <c r="AA144" s="919"/>
      <c r="AB144" s="919"/>
      <c r="AC144" s="919"/>
      <c r="AD144" s="918"/>
      <c r="AE144" s="918"/>
      <c r="AF144" s="918"/>
      <c r="AG144" s="918"/>
      <c r="AH144" s="918"/>
      <c r="AI144" s="920"/>
      <c r="AJ144" s="921"/>
      <c r="AK144" s="921"/>
      <c r="AL144" s="922"/>
      <c r="AM144" s="922"/>
      <c r="AN144" s="922"/>
      <c r="AO144" s="922"/>
      <c r="AP144" s="922"/>
      <c r="AQ144" s="922"/>
      <c r="AR144" s="922"/>
      <c r="AS144" s="922"/>
      <c r="AT144" s="923"/>
      <c r="AU144" s="923"/>
      <c r="AV144" s="924"/>
      <c r="AW144" s="924"/>
      <c r="AX144" s="924"/>
      <c r="AY144" s="924"/>
      <c r="AZ144" s="924"/>
      <c r="BA144" s="924"/>
      <c r="BB144" s="924"/>
      <c r="BC144" s="924"/>
      <c r="BD144" s="925"/>
      <c r="BE144" s="925"/>
      <c r="BF144" s="925"/>
      <c r="BG144" s="925"/>
      <c r="BH144" s="925"/>
      <c r="BI144" s="925"/>
      <c r="BJ144" s="925"/>
      <c r="BK144" s="925"/>
      <c r="BL144" s="925"/>
      <c r="BM144" s="925"/>
      <c r="BN144" s="925"/>
      <c r="BO144" s="926"/>
      <c r="BP144" s="926"/>
      <c r="BQ144" s="926"/>
      <c r="BR144" s="926"/>
      <c r="BS144" s="926"/>
      <c r="BT144" s="926"/>
      <c r="BU144" s="926"/>
      <c r="BV144" s="926"/>
      <c r="BW144" s="926"/>
      <c r="BX144" s="926"/>
      <c r="BY144" s="927"/>
      <c r="BZ144" s="927"/>
      <c r="CA144" s="927"/>
      <c r="CB144" s="927"/>
      <c r="CC144" s="927"/>
      <c r="CD144" s="927"/>
      <c r="CE144" s="927"/>
      <c r="CF144" s="927"/>
      <c r="CG144" s="927"/>
      <c r="CH144" s="927"/>
      <c r="CI144" s="927"/>
      <c r="CJ144" s="927"/>
      <c r="CK144" s="927"/>
      <c r="CL144" s="928"/>
      <c r="CM144" s="928"/>
      <c r="CN144" s="928"/>
      <c r="CO144" s="928"/>
      <c r="CP144" s="928"/>
      <c r="CQ144" s="928"/>
      <c r="CR144" s="928"/>
      <c r="CS144" s="928"/>
      <c r="CT144" s="928"/>
      <c r="CU144" s="928"/>
      <c r="CV144" s="928"/>
      <c r="CW144" s="928"/>
      <c r="CX144" s="929"/>
      <c r="CY144" s="929"/>
      <c r="CZ144" s="929"/>
      <c r="DA144" s="929"/>
      <c r="DB144" s="929"/>
      <c r="DC144" s="929"/>
      <c r="DD144" s="929"/>
      <c r="DE144" s="929"/>
      <c r="DF144" s="929"/>
      <c r="DG144" s="929"/>
      <c r="DH144" s="929"/>
      <c r="DI144" s="929"/>
      <c r="DJ144" s="929"/>
      <c r="DK144" s="930"/>
      <c r="DL144" s="930"/>
      <c r="DM144" s="930"/>
      <c r="DN144" s="930"/>
      <c r="DO144" s="930"/>
      <c r="DP144" s="930"/>
      <c r="DQ144" s="930"/>
      <c r="DR144" s="930"/>
      <c r="DS144" s="930"/>
    </row>
    <row r="145" spans="1:123" s="1354" customFormat="1" x14ac:dyDescent="0.25">
      <c r="A145" s="887"/>
      <c r="B145" s="1399"/>
      <c r="C145" s="299"/>
      <c r="D145" s="1372"/>
      <c r="E145" s="1373"/>
      <c r="F145" s="1417">
        <v>3</v>
      </c>
      <c r="G145" s="1418"/>
      <c r="H145" s="1419" t="str">
        <f t="array" aca="1" ref="H145" ca="1">INDEX(joueurs,SMALL(IF(podiums=J145,ROW(INDIRECT("1:"&amp;ROWS(joueurs)))),COUNTIF(J$143:J145,J145)))</f>
        <v>Rob</v>
      </c>
      <c r="I145" s="1420"/>
      <c r="J145" s="1421">
        <f>LARGE(podiums,ROWS($1:3))</f>
        <v>24</v>
      </c>
      <c r="K145" s="1422">
        <f t="shared" ca="1" si="68"/>
        <v>0.31578947368421051</v>
      </c>
      <c r="L145" s="1419"/>
      <c r="M145" s="1370"/>
      <c r="N145" s="1383"/>
      <c r="O145" s="1383"/>
      <c r="P145" s="1380"/>
      <c r="Q145" s="1381"/>
      <c r="R145" s="1382"/>
      <c r="S145" s="1382"/>
      <c r="T145" s="1377"/>
      <c r="U145" s="257"/>
      <c r="V145" s="263"/>
      <c r="W145" s="263"/>
      <c r="X145" s="874"/>
      <c r="Y145" s="1378"/>
      <c r="Z145" s="1379"/>
      <c r="AA145" s="919"/>
      <c r="AB145" s="919"/>
      <c r="AC145" s="919"/>
      <c r="AD145" s="918"/>
      <c r="AE145" s="918"/>
      <c r="AF145" s="918"/>
      <c r="AG145" s="918"/>
      <c r="AH145" s="918"/>
      <c r="AI145" s="920"/>
      <c r="AJ145" s="921"/>
      <c r="AK145" s="921"/>
      <c r="AL145" s="922"/>
      <c r="AM145" s="922"/>
      <c r="AN145" s="922"/>
      <c r="AO145" s="922"/>
      <c r="AP145" s="922"/>
      <c r="AQ145" s="922"/>
      <c r="AR145" s="922"/>
      <c r="AS145" s="922"/>
      <c r="AT145" s="923"/>
      <c r="AU145" s="923"/>
      <c r="AV145" s="924"/>
      <c r="AW145" s="924"/>
      <c r="AX145" s="924"/>
      <c r="AY145" s="924"/>
      <c r="AZ145" s="924"/>
      <c r="BA145" s="924"/>
      <c r="BB145" s="924"/>
      <c r="BC145" s="924"/>
      <c r="BD145" s="925"/>
      <c r="BE145" s="925"/>
      <c r="BF145" s="925"/>
      <c r="BG145" s="925"/>
      <c r="BH145" s="925"/>
      <c r="BI145" s="925"/>
      <c r="BJ145" s="925"/>
      <c r="BK145" s="925"/>
      <c r="BL145" s="925"/>
      <c r="BM145" s="925"/>
      <c r="BN145" s="925"/>
      <c r="BO145" s="926"/>
      <c r="BP145" s="926"/>
      <c r="BQ145" s="926"/>
      <c r="BR145" s="926"/>
      <c r="BS145" s="926"/>
      <c r="BT145" s="926"/>
      <c r="BU145" s="926"/>
      <c r="BV145" s="926"/>
      <c r="BW145" s="926"/>
      <c r="BX145" s="926"/>
      <c r="BY145" s="927"/>
      <c r="BZ145" s="927"/>
      <c r="CA145" s="927"/>
      <c r="CB145" s="927"/>
      <c r="CC145" s="927"/>
      <c r="CD145" s="927"/>
      <c r="CE145" s="927"/>
      <c r="CF145" s="927"/>
      <c r="CG145" s="927"/>
      <c r="CH145" s="927"/>
      <c r="CI145" s="927"/>
      <c r="CJ145" s="927"/>
      <c r="CK145" s="927"/>
      <c r="CL145" s="928"/>
      <c r="CM145" s="928"/>
      <c r="CN145" s="928"/>
      <c r="CO145" s="928"/>
      <c r="CP145" s="928"/>
      <c r="CQ145" s="928"/>
      <c r="CR145" s="928"/>
      <c r="CS145" s="928"/>
      <c r="CT145" s="928"/>
      <c r="CU145" s="928"/>
      <c r="CV145" s="928"/>
      <c r="CW145" s="928"/>
      <c r="CX145" s="929"/>
      <c r="CY145" s="929"/>
      <c r="CZ145" s="929"/>
      <c r="DA145" s="929"/>
      <c r="DB145" s="929"/>
      <c r="DC145" s="929"/>
      <c r="DD145" s="929"/>
      <c r="DE145" s="929"/>
      <c r="DF145" s="929"/>
      <c r="DG145" s="929"/>
      <c r="DH145" s="929"/>
      <c r="DI145" s="929"/>
      <c r="DJ145" s="929"/>
      <c r="DK145" s="930"/>
      <c r="DL145" s="930"/>
      <c r="DM145" s="930"/>
      <c r="DN145" s="930"/>
      <c r="DO145" s="930"/>
      <c r="DP145" s="930"/>
      <c r="DQ145" s="930"/>
      <c r="DR145" s="930"/>
      <c r="DS145" s="930"/>
    </row>
    <row r="146" spans="1:123" s="1354" customFormat="1" x14ac:dyDescent="0.25">
      <c r="A146" s="887"/>
      <c r="B146" s="1399"/>
      <c r="C146" s="299"/>
      <c r="D146" s="1372"/>
      <c r="E146" s="1373"/>
      <c r="F146" s="1417">
        <v>4</v>
      </c>
      <c r="G146" s="1418"/>
      <c r="H146" s="1419" t="str">
        <f t="array" aca="1" ref="H146" ca="1">INDEX(joueurs,SMALL(IF(podiums=J146,ROW(INDIRECT("1:"&amp;ROWS(joueurs)))),COUNTIF(J$143:J146,J146)))</f>
        <v>Franck-David</v>
      </c>
      <c r="I146" s="1420"/>
      <c r="J146" s="1421">
        <f>LARGE(podiums,ROWS($1:4))</f>
        <v>23</v>
      </c>
      <c r="K146" s="1422">
        <f t="shared" ca="1" si="68"/>
        <v>0.38333333333333336</v>
      </c>
      <c r="L146" s="1419"/>
      <c r="M146" s="1370"/>
      <c r="N146" s="1383"/>
      <c r="O146" s="1383"/>
      <c r="P146" s="1380"/>
      <c r="Q146" s="1381"/>
      <c r="R146" s="1382"/>
      <c r="S146" s="1382"/>
      <c r="T146" s="1377"/>
      <c r="U146" s="257"/>
      <c r="V146" s="263"/>
      <c r="W146" s="263"/>
      <c r="X146" s="874"/>
      <c r="Y146" s="1378"/>
      <c r="Z146" s="1379"/>
      <c r="AA146" s="919"/>
      <c r="AB146" s="919"/>
      <c r="AC146" s="919"/>
      <c r="AD146" s="918"/>
      <c r="AE146" s="918"/>
      <c r="AF146" s="918"/>
      <c r="AG146" s="918"/>
      <c r="AH146" s="918"/>
      <c r="AI146" s="920"/>
      <c r="AJ146" s="921"/>
      <c r="AK146" s="921"/>
      <c r="AL146" s="922"/>
      <c r="AM146" s="922"/>
      <c r="AN146" s="922"/>
      <c r="AO146" s="922"/>
      <c r="AP146" s="922"/>
      <c r="AQ146" s="922"/>
      <c r="AR146" s="922"/>
      <c r="AS146" s="922"/>
      <c r="AT146" s="923"/>
      <c r="AU146" s="923"/>
      <c r="AV146" s="924"/>
      <c r="AW146" s="924"/>
      <c r="AX146" s="924"/>
      <c r="AY146" s="924"/>
      <c r="AZ146" s="924"/>
      <c r="BA146" s="924"/>
      <c r="BB146" s="924"/>
      <c r="BC146" s="924"/>
      <c r="BD146" s="925"/>
      <c r="BE146" s="925"/>
      <c r="BF146" s="925"/>
      <c r="BG146" s="925"/>
      <c r="BH146" s="925"/>
      <c r="BI146" s="925"/>
      <c r="BJ146" s="925"/>
      <c r="BK146" s="925"/>
      <c r="BL146" s="925"/>
      <c r="BM146" s="925"/>
      <c r="BN146" s="925"/>
      <c r="BO146" s="926"/>
      <c r="BP146" s="926"/>
      <c r="BQ146" s="926"/>
      <c r="BR146" s="926"/>
      <c r="BS146" s="926"/>
      <c r="BT146" s="926"/>
      <c r="BU146" s="926"/>
      <c r="BV146" s="926"/>
      <c r="BW146" s="926"/>
      <c r="BX146" s="926"/>
      <c r="BY146" s="927"/>
      <c r="BZ146" s="927"/>
      <c r="CA146" s="927"/>
      <c r="CB146" s="927"/>
      <c r="CC146" s="927"/>
      <c r="CD146" s="927"/>
      <c r="CE146" s="927"/>
      <c r="CF146" s="927"/>
      <c r="CG146" s="927"/>
      <c r="CH146" s="927"/>
      <c r="CI146" s="927"/>
      <c r="CJ146" s="927"/>
      <c r="CK146" s="927"/>
      <c r="CL146" s="928"/>
      <c r="CM146" s="928"/>
      <c r="CN146" s="928"/>
      <c r="CO146" s="928"/>
      <c r="CP146" s="928"/>
      <c r="CQ146" s="928"/>
      <c r="CR146" s="928"/>
      <c r="CS146" s="928"/>
      <c r="CT146" s="928"/>
      <c r="CU146" s="928"/>
      <c r="CV146" s="928"/>
      <c r="CW146" s="928"/>
      <c r="CX146" s="929"/>
      <c r="CY146" s="929"/>
      <c r="CZ146" s="929"/>
      <c r="DA146" s="929"/>
      <c r="DB146" s="929"/>
      <c r="DC146" s="929"/>
      <c r="DD146" s="929"/>
      <c r="DE146" s="929"/>
      <c r="DF146" s="929"/>
      <c r="DG146" s="929"/>
      <c r="DH146" s="929"/>
      <c r="DI146" s="929"/>
      <c r="DJ146" s="929"/>
      <c r="DK146" s="930"/>
      <c r="DL146" s="930"/>
      <c r="DM146" s="930"/>
      <c r="DN146" s="930"/>
      <c r="DO146" s="930"/>
      <c r="DP146" s="930"/>
      <c r="DQ146" s="930"/>
      <c r="DR146" s="930"/>
      <c r="DS146" s="930"/>
    </row>
    <row r="147" spans="1:123" s="1354" customFormat="1" x14ac:dyDescent="0.25">
      <c r="A147" s="887"/>
      <c r="B147" s="1399"/>
      <c r="C147" s="299"/>
      <c r="D147" s="1372"/>
      <c r="E147" s="1373"/>
      <c r="F147" s="1417">
        <v>5</v>
      </c>
      <c r="G147" s="1418"/>
      <c r="H147" s="1419" t="str">
        <f t="array" aca="1" ref="H147" ca="1">INDEX(joueurs,SMALL(IF(podiums=J147,ROW(INDIRECT("1:"&amp;ROWS(joueurs)))),COUNTIF(J$143:J147,J147)))</f>
        <v>Pilou</v>
      </c>
      <c r="I147" s="1420"/>
      <c r="J147" s="1421">
        <f>LARGE(podiums,ROWS($1:5))</f>
        <v>16</v>
      </c>
      <c r="K147" s="1422">
        <f t="shared" ca="1" si="68"/>
        <v>0.34042553191489361</v>
      </c>
      <c r="L147" s="1419"/>
      <c r="M147" s="1370"/>
      <c r="N147" s="1383"/>
      <c r="O147" s="1383"/>
      <c r="P147" s="1380"/>
      <c r="Q147" s="1381"/>
      <c r="R147" s="1382"/>
      <c r="S147" s="1382"/>
      <c r="T147" s="1377"/>
      <c r="U147" s="257"/>
      <c r="V147" s="263"/>
      <c r="W147" s="263"/>
      <c r="X147" s="874"/>
      <c r="Y147" s="1378"/>
      <c r="Z147" s="1379"/>
      <c r="AA147" s="919"/>
      <c r="AB147" s="919"/>
      <c r="AC147" s="919"/>
      <c r="AD147" s="918"/>
      <c r="AE147" s="918"/>
      <c r="AF147" s="918"/>
      <c r="AG147" s="918"/>
      <c r="AH147" s="918"/>
      <c r="AI147" s="920"/>
      <c r="AJ147" s="921"/>
      <c r="AK147" s="921"/>
      <c r="AL147" s="922"/>
      <c r="AM147" s="922"/>
      <c r="AN147" s="922"/>
      <c r="AO147" s="922"/>
      <c r="AP147" s="922"/>
      <c r="AQ147" s="922"/>
      <c r="AR147" s="922"/>
      <c r="AS147" s="922"/>
      <c r="AT147" s="923"/>
      <c r="AU147" s="923"/>
      <c r="AV147" s="924"/>
      <c r="AW147" s="924"/>
      <c r="AX147" s="924"/>
      <c r="AY147" s="924"/>
      <c r="AZ147" s="924"/>
      <c r="BA147" s="924"/>
      <c r="BB147" s="924"/>
      <c r="BC147" s="924"/>
      <c r="BD147" s="925"/>
      <c r="BE147" s="925"/>
      <c r="BF147" s="925"/>
      <c r="BG147" s="925"/>
      <c r="BH147" s="925"/>
      <c r="BI147" s="925"/>
      <c r="BJ147" s="925"/>
      <c r="BK147" s="925"/>
      <c r="BL147" s="925"/>
      <c r="BM147" s="925"/>
      <c r="BN147" s="925"/>
      <c r="BO147" s="926"/>
      <c r="BP147" s="926"/>
      <c r="BQ147" s="926"/>
      <c r="BR147" s="926"/>
      <c r="BS147" s="926"/>
      <c r="BT147" s="926"/>
      <c r="BU147" s="926"/>
      <c r="BV147" s="926"/>
      <c r="BW147" s="926"/>
      <c r="BX147" s="926"/>
      <c r="BY147" s="927"/>
      <c r="BZ147" s="927"/>
      <c r="CA147" s="927"/>
      <c r="CB147" s="927"/>
      <c r="CC147" s="927"/>
      <c r="CD147" s="927"/>
      <c r="CE147" s="927"/>
      <c r="CF147" s="927"/>
      <c r="CG147" s="927"/>
      <c r="CH147" s="927"/>
      <c r="CI147" s="927"/>
      <c r="CJ147" s="927"/>
      <c r="CK147" s="927"/>
      <c r="CL147" s="928"/>
      <c r="CM147" s="928"/>
      <c r="CN147" s="928"/>
      <c r="CO147" s="928"/>
      <c r="CP147" s="928"/>
      <c r="CQ147" s="928"/>
      <c r="CR147" s="928"/>
      <c r="CS147" s="928"/>
      <c r="CT147" s="928"/>
      <c r="CU147" s="928"/>
      <c r="CV147" s="928"/>
      <c r="CW147" s="928"/>
      <c r="CX147" s="929"/>
      <c r="CY147" s="929"/>
      <c r="CZ147" s="929"/>
      <c r="DA147" s="929"/>
      <c r="DB147" s="929"/>
      <c r="DC147" s="929"/>
      <c r="DD147" s="929"/>
      <c r="DE147" s="929"/>
      <c r="DF147" s="929"/>
      <c r="DG147" s="929"/>
      <c r="DH147" s="929"/>
      <c r="DI147" s="929"/>
      <c r="DJ147" s="929"/>
      <c r="DK147" s="930"/>
      <c r="DL147" s="930"/>
      <c r="DM147" s="930"/>
      <c r="DN147" s="930"/>
      <c r="DO147" s="930"/>
      <c r="DP147" s="930"/>
      <c r="DQ147" s="930"/>
      <c r="DR147" s="930"/>
      <c r="DS147" s="930"/>
    </row>
    <row r="148" spans="1:123" s="1354" customFormat="1" x14ac:dyDescent="0.25">
      <c r="A148" s="887"/>
      <c r="B148" s="1399"/>
      <c r="C148" s="299"/>
      <c r="D148" s="1372"/>
      <c r="E148" s="1373"/>
      <c r="F148" s="1417">
        <v>6</v>
      </c>
      <c r="G148" s="1418"/>
      <c r="H148" s="1419" t="str">
        <f t="array" aca="1" ref="H148" ca="1">INDEX(joueurs,SMALL(IF(podiums=J148,ROW(INDIRECT("1:"&amp;ROWS(joueurs)))),COUNTIF(J$143:J148,J148)))</f>
        <v>Cyrille</v>
      </c>
      <c r="I148" s="1420"/>
      <c r="J148" s="1421">
        <f>LARGE(podiums,ROWS($1:6))</f>
        <v>14</v>
      </c>
      <c r="K148" s="1422">
        <f t="shared" ca="1" si="68"/>
        <v>0.22950819672131148</v>
      </c>
      <c r="L148" s="1419"/>
      <c r="M148" s="1370"/>
      <c r="N148" s="1383"/>
      <c r="O148" s="1383"/>
      <c r="P148" s="1380"/>
      <c r="Q148" s="1381"/>
      <c r="R148" s="1382"/>
      <c r="S148" s="1382"/>
      <c r="T148" s="1377"/>
      <c r="U148" s="257"/>
      <c r="V148" s="263"/>
      <c r="W148" s="263"/>
      <c r="X148" s="874"/>
      <c r="Y148" s="1378"/>
      <c r="Z148" s="1379"/>
      <c r="AA148" s="919"/>
      <c r="AB148" s="919"/>
      <c r="AC148" s="919"/>
      <c r="AD148" s="918"/>
      <c r="AE148" s="918"/>
      <c r="AF148" s="918"/>
      <c r="AG148" s="918"/>
      <c r="AH148" s="918"/>
      <c r="AI148" s="920"/>
      <c r="AJ148" s="921"/>
      <c r="AK148" s="921"/>
      <c r="AL148" s="922"/>
      <c r="AM148" s="922"/>
      <c r="AN148" s="922"/>
      <c r="AO148" s="922"/>
      <c r="AP148" s="922"/>
      <c r="AQ148" s="922"/>
      <c r="AR148" s="922"/>
      <c r="AS148" s="922"/>
      <c r="AT148" s="923"/>
      <c r="AU148" s="923"/>
      <c r="AV148" s="924"/>
      <c r="AW148" s="924"/>
      <c r="AX148" s="924"/>
      <c r="AY148" s="924"/>
      <c r="AZ148" s="924"/>
      <c r="BA148" s="924"/>
      <c r="BB148" s="924"/>
      <c r="BC148" s="924"/>
      <c r="BD148" s="925"/>
      <c r="BE148" s="925"/>
      <c r="BF148" s="925"/>
      <c r="BG148" s="925"/>
      <c r="BH148" s="925"/>
      <c r="BI148" s="925"/>
      <c r="BJ148" s="925"/>
      <c r="BK148" s="925"/>
      <c r="BL148" s="925"/>
      <c r="BM148" s="925"/>
      <c r="BN148" s="925"/>
      <c r="BO148" s="926"/>
      <c r="BP148" s="926"/>
      <c r="BQ148" s="926"/>
      <c r="BR148" s="926"/>
      <c r="BS148" s="926"/>
      <c r="BT148" s="926"/>
      <c r="BU148" s="926"/>
      <c r="BV148" s="926"/>
      <c r="BW148" s="926"/>
      <c r="BX148" s="926"/>
      <c r="BY148" s="927"/>
      <c r="BZ148" s="927"/>
      <c r="CA148" s="927"/>
      <c r="CB148" s="927"/>
      <c r="CC148" s="927"/>
      <c r="CD148" s="927"/>
      <c r="CE148" s="927"/>
      <c r="CF148" s="927"/>
      <c r="CG148" s="927"/>
      <c r="CH148" s="927"/>
      <c r="CI148" s="927"/>
      <c r="CJ148" s="927"/>
      <c r="CK148" s="927"/>
      <c r="CL148" s="928"/>
      <c r="CM148" s="928"/>
      <c r="CN148" s="928"/>
      <c r="CO148" s="928"/>
      <c r="CP148" s="928"/>
      <c r="CQ148" s="928"/>
      <c r="CR148" s="928"/>
      <c r="CS148" s="928"/>
      <c r="CT148" s="928"/>
      <c r="CU148" s="928"/>
      <c r="CV148" s="928"/>
      <c r="CW148" s="928"/>
      <c r="CX148" s="929"/>
      <c r="CY148" s="929"/>
      <c r="CZ148" s="929"/>
      <c r="DA148" s="929"/>
      <c r="DB148" s="929"/>
      <c r="DC148" s="929"/>
      <c r="DD148" s="929"/>
      <c r="DE148" s="929"/>
      <c r="DF148" s="929"/>
      <c r="DG148" s="929"/>
      <c r="DH148" s="929"/>
      <c r="DI148" s="929"/>
      <c r="DJ148" s="929"/>
      <c r="DK148" s="930"/>
      <c r="DL148" s="930"/>
      <c r="DM148" s="930"/>
      <c r="DN148" s="930"/>
      <c r="DO148" s="930"/>
      <c r="DP148" s="930"/>
      <c r="DQ148" s="930"/>
      <c r="DR148" s="930"/>
      <c r="DS148" s="930"/>
    </row>
    <row r="149" spans="1:123" s="1354" customFormat="1" x14ac:dyDescent="0.25">
      <c r="A149" s="887"/>
      <c r="B149" s="1399"/>
      <c r="C149" s="299"/>
      <c r="D149" s="1372"/>
      <c r="E149" s="1373"/>
      <c r="F149" s="1417">
        <v>7</v>
      </c>
      <c r="G149" s="1418"/>
      <c r="H149" s="1419" t="str">
        <f t="array" aca="1" ref="H149" ca="1">INDEX(joueurs,SMALL(IF(podiums=J149,ROW(INDIRECT("1:"&amp;ROWS(joueurs)))),COUNTIF(J$143:J149,J149)))</f>
        <v>Franck</v>
      </c>
      <c r="I149" s="1420"/>
      <c r="J149" s="1421">
        <f>LARGE(podiums,ROWS($1:7))</f>
        <v>13</v>
      </c>
      <c r="K149" s="1422">
        <f t="shared" ca="1" si="68"/>
        <v>0.22033898305084745</v>
      </c>
      <c r="L149" s="1419"/>
      <c r="M149" s="1370"/>
      <c r="N149" s="1383"/>
      <c r="O149" s="1383"/>
      <c r="P149" s="1380"/>
      <c r="Q149" s="1381"/>
      <c r="R149" s="1382"/>
      <c r="S149" s="1382"/>
      <c r="T149" s="1377"/>
      <c r="U149" s="257"/>
      <c r="V149" s="263"/>
      <c r="W149" s="263"/>
      <c r="X149" s="874"/>
      <c r="Y149" s="1378"/>
      <c r="Z149" s="1379"/>
      <c r="AA149" s="919"/>
      <c r="AB149" s="919"/>
      <c r="AC149" s="919"/>
      <c r="AD149" s="918"/>
      <c r="AE149" s="918"/>
      <c r="AF149" s="918"/>
      <c r="AG149" s="918"/>
      <c r="AH149" s="918"/>
      <c r="AI149" s="920"/>
      <c r="AJ149" s="921"/>
      <c r="AK149" s="921"/>
      <c r="AL149" s="922"/>
      <c r="AM149" s="922"/>
      <c r="AN149" s="922"/>
      <c r="AO149" s="922"/>
      <c r="AP149" s="922"/>
      <c r="AQ149" s="922"/>
      <c r="AR149" s="922"/>
      <c r="AS149" s="922"/>
      <c r="AT149" s="923"/>
      <c r="AU149" s="923"/>
      <c r="AV149" s="924"/>
      <c r="AW149" s="924"/>
      <c r="AX149" s="924"/>
      <c r="AY149" s="924"/>
      <c r="AZ149" s="924"/>
      <c r="BA149" s="924"/>
      <c r="BB149" s="924"/>
      <c r="BC149" s="924"/>
      <c r="BD149" s="925"/>
      <c r="BE149" s="925"/>
      <c r="BF149" s="925"/>
      <c r="BG149" s="925"/>
      <c r="BH149" s="925"/>
      <c r="BI149" s="925"/>
      <c r="BJ149" s="925"/>
      <c r="BK149" s="925"/>
      <c r="BL149" s="925"/>
      <c r="BM149" s="925"/>
      <c r="BN149" s="925"/>
      <c r="BO149" s="926"/>
      <c r="BP149" s="926"/>
      <c r="BQ149" s="926"/>
      <c r="BR149" s="926"/>
      <c r="BS149" s="926"/>
      <c r="BT149" s="926"/>
      <c r="BU149" s="926"/>
      <c r="BV149" s="926"/>
      <c r="BW149" s="926"/>
      <c r="BX149" s="926"/>
      <c r="BY149" s="927"/>
      <c r="BZ149" s="927"/>
      <c r="CA149" s="927"/>
      <c r="CB149" s="927"/>
      <c r="CC149" s="927"/>
      <c r="CD149" s="927"/>
      <c r="CE149" s="927"/>
      <c r="CF149" s="927"/>
      <c r="CG149" s="927"/>
      <c r="CH149" s="927"/>
      <c r="CI149" s="927"/>
      <c r="CJ149" s="927"/>
      <c r="CK149" s="927"/>
      <c r="CL149" s="928"/>
      <c r="CM149" s="928"/>
      <c r="CN149" s="928"/>
      <c r="CO149" s="928"/>
      <c r="CP149" s="928"/>
      <c r="CQ149" s="928"/>
      <c r="CR149" s="928"/>
      <c r="CS149" s="928"/>
      <c r="CT149" s="928"/>
      <c r="CU149" s="928"/>
      <c r="CV149" s="928"/>
      <c r="CW149" s="928"/>
      <c r="CX149" s="929"/>
      <c r="CY149" s="929"/>
      <c r="CZ149" s="929"/>
      <c r="DA149" s="929"/>
      <c r="DB149" s="929"/>
      <c r="DC149" s="929"/>
      <c r="DD149" s="929"/>
      <c r="DE149" s="929"/>
      <c r="DF149" s="929"/>
      <c r="DG149" s="929"/>
      <c r="DH149" s="929"/>
      <c r="DI149" s="929"/>
      <c r="DJ149" s="929"/>
      <c r="DK149" s="930"/>
      <c r="DL149" s="930"/>
      <c r="DM149" s="930"/>
      <c r="DN149" s="930"/>
      <c r="DO149" s="930"/>
      <c r="DP149" s="930"/>
      <c r="DQ149" s="930"/>
      <c r="DR149" s="930"/>
      <c r="DS149" s="930"/>
    </row>
    <row r="150" spans="1:123" s="1354" customFormat="1" x14ac:dyDescent="0.25">
      <c r="A150" s="887"/>
      <c r="B150" s="1399"/>
      <c r="C150" s="299"/>
      <c r="D150" s="1372"/>
      <c r="E150" s="1373"/>
      <c r="F150" s="1417">
        <v>8</v>
      </c>
      <c r="G150" s="1418"/>
      <c r="H150" s="1419" t="str">
        <f t="array" aca="1" ref="H150" ca="1">INDEX(joueurs,SMALL(IF(podiums=J150,ROW(INDIRECT("1:"&amp;ROWS(joueurs)))),COUNTIF(J$143:J150,J150)))</f>
        <v>Bobos</v>
      </c>
      <c r="I150" s="1420"/>
      <c r="J150" s="1421">
        <f>LARGE(podiums,ROWS($1:8))</f>
        <v>10</v>
      </c>
      <c r="K150" s="1422">
        <f t="shared" ca="1" si="68"/>
        <v>0.37037037037037035</v>
      </c>
      <c r="L150" s="1419"/>
      <c r="M150" s="1370"/>
      <c r="N150" s="1383"/>
      <c r="O150" s="1383"/>
      <c r="P150" s="1380"/>
      <c r="Q150" s="1381"/>
      <c r="R150" s="1382"/>
      <c r="S150" s="1382"/>
      <c r="T150" s="1377"/>
      <c r="U150" s="257"/>
      <c r="V150" s="263"/>
      <c r="W150" s="263"/>
      <c r="X150" s="874"/>
      <c r="Y150" s="1378"/>
      <c r="Z150" s="1379"/>
      <c r="AA150" s="919"/>
      <c r="AB150" s="919"/>
      <c r="AC150" s="919"/>
      <c r="AD150" s="918"/>
      <c r="AE150" s="918"/>
      <c r="AF150" s="918"/>
      <c r="AG150" s="918"/>
      <c r="AH150" s="918"/>
      <c r="AI150" s="920"/>
      <c r="AJ150" s="921"/>
      <c r="AK150" s="921"/>
      <c r="AL150" s="922"/>
      <c r="AM150" s="922"/>
      <c r="AN150" s="922"/>
      <c r="AO150" s="922"/>
      <c r="AP150" s="922"/>
      <c r="AQ150" s="922"/>
      <c r="AR150" s="922"/>
      <c r="AS150" s="922"/>
      <c r="AT150" s="923"/>
      <c r="AU150" s="923"/>
      <c r="AV150" s="924"/>
      <c r="AW150" s="924"/>
      <c r="AX150" s="924"/>
      <c r="AY150" s="924"/>
      <c r="AZ150" s="924"/>
      <c r="BA150" s="924"/>
      <c r="BB150" s="924"/>
      <c r="BC150" s="924"/>
      <c r="BD150" s="925"/>
      <c r="BE150" s="925"/>
      <c r="BF150" s="925"/>
      <c r="BG150" s="925"/>
      <c r="BH150" s="925"/>
      <c r="BI150" s="925"/>
      <c r="BJ150" s="925"/>
      <c r="BK150" s="925"/>
      <c r="BL150" s="925"/>
      <c r="BM150" s="925"/>
      <c r="BN150" s="925"/>
      <c r="BO150" s="926"/>
      <c r="BP150" s="926"/>
      <c r="BQ150" s="926"/>
      <c r="BR150" s="926"/>
      <c r="BS150" s="926"/>
      <c r="BT150" s="926"/>
      <c r="BU150" s="926"/>
      <c r="BV150" s="926"/>
      <c r="BW150" s="926"/>
      <c r="BX150" s="926"/>
      <c r="BY150" s="927"/>
      <c r="BZ150" s="927"/>
      <c r="CA150" s="927"/>
      <c r="CB150" s="927"/>
      <c r="CC150" s="927"/>
      <c r="CD150" s="927"/>
      <c r="CE150" s="927"/>
      <c r="CF150" s="927"/>
      <c r="CG150" s="927"/>
      <c r="CH150" s="927"/>
      <c r="CI150" s="927"/>
      <c r="CJ150" s="927"/>
      <c r="CK150" s="927"/>
      <c r="CL150" s="928"/>
      <c r="CM150" s="928"/>
      <c r="CN150" s="928"/>
      <c r="CO150" s="928"/>
      <c r="CP150" s="928"/>
      <c r="CQ150" s="928"/>
      <c r="CR150" s="928"/>
      <c r="CS150" s="928"/>
      <c r="CT150" s="928"/>
      <c r="CU150" s="928"/>
      <c r="CV150" s="928"/>
      <c r="CW150" s="928"/>
      <c r="CX150" s="929"/>
      <c r="CY150" s="929"/>
      <c r="CZ150" s="929"/>
      <c r="DA150" s="929"/>
      <c r="DB150" s="929"/>
      <c r="DC150" s="929"/>
      <c r="DD150" s="929"/>
      <c r="DE150" s="929"/>
      <c r="DF150" s="929"/>
      <c r="DG150" s="929"/>
      <c r="DH150" s="929"/>
      <c r="DI150" s="929"/>
      <c r="DJ150" s="929"/>
      <c r="DK150" s="930"/>
      <c r="DL150" s="930"/>
      <c r="DM150" s="930"/>
      <c r="DN150" s="930"/>
      <c r="DO150" s="930"/>
      <c r="DP150" s="930"/>
      <c r="DQ150" s="930"/>
      <c r="DR150" s="930"/>
      <c r="DS150" s="930"/>
    </row>
    <row r="151" spans="1:123" s="1354" customFormat="1" x14ac:dyDescent="0.25">
      <c r="A151" s="887"/>
      <c r="B151" s="1399"/>
      <c r="C151" s="299"/>
      <c r="D151" s="1372"/>
      <c r="E151" s="1373"/>
      <c r="F151" s="1417">
        <v>9</v>
      </c>
      <c r="G151" s="1418"/>
      <c r="H151" s="1419" t="str">
        <f t="array" aca="1" ref="H151" ca="1">INDEX(joueurs,SMALL(IF(podiums=J151,ROW(INDIRECT("1:"&amp;ROWS(joueurs)))),COUNTIF(J$143:J151,J151)))</f>
        <v>Fred S.</v>
      </c>
      <c r="I151" s="1420"/>
      <c r="J151" s="1421">
        <f>LARGE(podiums,ROWS($1:9))</f>
        <v>10</v>
      </c>
      <c r="K151" s="1422">
        <f t="shared" ca="1" si="68"/>
        <v>0.30303030303030304</v>
      </c>
      <c r="L151" s="1419"/>
      <c r="M151" s="1370"/>
      <c r="N151" s="1383"/>
      <c r="O151" s="1383"/>
      <c r="P151" s="1380"/>
      <c r="Q151" s="1381"/>
      <c r="R151" s="1382"/>
      <c r="S151" s="1382"/>
      <c r="T151" s="1377"/>
      <c r="U151" s="257"/>
      <c r="V151" s="263"/>
      <c r="W151" s="263"/>
      <c r="X151" s="874"/>
      <c r="Y151" s="1378"/>
      <c r="Z151" s="1379"/>
      <c r="AA151" s="919"/>
      <c r="AB151" s="919"/>
      <c r="AC151" s="919"/>
      <c r="AD151" s="918"/>
      <c r="AE151" s="918"/>
      <c r="AF151" s="918"/>
      <c r="AG151" s="918"/>
      <c r="AH151" s="918"/>
      <c r="AI151" s="920"/>
      <c r="AJ151" s="921"/>
      <c r="AK151" s="921"/>
      <c r="AL151" s="922"/>
      <c r="AM151" s="922"/>
      <c r="AN151" s="922"/>
      <c r="AO151" s="922"/>
      <c r="AP151" s="922"/>
      <c r="AQ151" s="922"/>
      <c r="AR151" s="922"/>
      <c r="AS151" s="922"/>
      <c r="AT151" s="923"/>
      <c r="AU151" s="923"/>
      <c r="AV151" s="924"/>
      <c r="AW151" s="924"/>
      <c r="AX151" s="924"/>
      <c r="AY151" s="924"/>
      <c r="AZ151" s="924"/>
      <c r="BA151" s="924"/>
      <c r="BB151" s="924"/>
      <c r="BC151" s="924"/>
      <c r="BD151" s="925"/>
      <c r="BE151" s="925"/>
      <c r="BF151" s="925"/>
      <c r="BG151" s="925"/>
      <c r="BH151" s="925"/>
      <c r="BI151" s="925"/>
      <c r="BJ151" s="925"/>
      <c r="BK151" s="925"/>
      <c r="BL151" s="925"/>
      <c r="BM151" s="925"/>
      <c r="BN151" s="925"/>
      <c r="BO151" s="926"/>
      <c r="BP151" s="926"/>
      <c r="BQ151" s="926"/>
      <c r="BR151" s="926"/>
      <c r="BS151" s="926"/>
      <c r="BT151" s="926"/>
      <c r="BU151" s="926"/>
      <c r="BV151" s="926"/>
      <c r="BW151" s="926"/>
      <c r="BX151" s="926"/>
      <c r="BY151" s="927"/>
      <c r="BZ151" s="927"/>
      <c r="CA151" s="927"/>
      <c r="CB151" s="927"/>
      <c r="CC151" s="927"/>
      <c r="CD151" s="927"/>
      <c r="CE151" s="927"/>
      <c r="CF151" s="927"/>
      <c r="CG151" s="927"/>
      <c r="CH151" s="927"/>
      <c r="CI151" s="927"/>
      <c r="CJ151" s="927"/>
      <c r="CK151" s="927"/>
      <c r="CL151" s="928"/>
      <c r="CM151" s="928"/>
      <c r="CN151" s="928"/>
      <c r="CO151" s="928"/>
      <c r="CP151" s="928"/>
      <c r="CQ151" s="928"/>
      <c r="CR151" s="928"/>
      <c r="CS151" s="928"/>
      <c r="CT151" s="928"/>
      <c r="CU151" s="928"/>
      <c r="CV151" s="928"/>
      <c r="CW151" s="928"/>
      <c r="CX151" s="929"/>
      <c r="CY151" s="929"/>
      <c r="CZ151" s="929"/>
      <c r="DA151" s="929"/>
      <c r="DB151" s="929"/>
      <c r="DC151" s="929"/>
      <c r="DD151" s="929"/>
      <c r="DE151" s="929"/>
      <c r="DF151" s="929"/>
      <c r="DG151" s="929"/>
      <c r="DH151" s="929"/>
      <c r="DI151" s="929"/>
      <c r="DJ151" s="929"/>
      <c r="DK151" s="930"/>
      <c r="DL151" s="930"/>
      <c r="DM151" s="930"/>
      <c r="DN151" s="930"/>
      <c r="DO151" s="930"/>
      <c r="DP151" s="930"/>
      <c r="DQ151" s="930"/>
      <c r="DR151" s="930"/>
      <c r="DS151" s="930"/>
    </row>
    <row r="152" spans="1:123" s="1354" customFormat="1" x14ac:dyDescent="0.25">
      <c r="A152" s="887"/>
      <c r="B152" s="1399"/>
      <c r="C152" s="299"/>
      <c r="D152" s="1372"/>
      <c r="E152" s="1373"/>
      <c r="F152" s="1417">
        <v>10</v>
      </c>
      <c r="G152" s="1418"/>
      <c r="H152" s="1419" t="str">
        <f t="array" aca="1" ref="H152" ca="1">INDEX(joueurs,SMALL(IF(podiums=J152,ROW(INDIRECT("1:"&amp;ROWS(joueurs)))),COUNTIF(J$143:J152,J152)))</f>
        <v>Romain</v>
      </c>
      <c r="I152" s="1420"/>
      <c r="J152" s="1421">
        <f>LARGE(podiums,ROWS($1:10))</f>
        <v>9</v>
      </c>
      <c r="K152" s="1422">
        <f t="shared" ca="1" si="68"/>
        <v>0.32142857142857145</v>
      </c>
      <c r="L152" s="1419"/>
      <c r="M152" s="1370"/>
      <c r="N152" s="1383"/>
      <c r="O152" s="1383"/>
      <c r="P152" s="1380"/>
      <c r="Q152" s="1381"/>
      <c r="R152" s="1382"/>
      <c r="S152" s="1382"/>
      <c r="T152" s="1377"/>
      <c r="U152" s="257"/>
      <c r="V152" s="263"/>
      <c r="W152" s="263"/>
      <c r="X152" s="874"/>
      <c r="Y152" s="1378"/>
      <c r="Z152" s="1379"/>
      <c r="AA152" s="919"/>
      <c r="AB152" s="919"/>
      <c r="AC152" s="919"/>
      <c r="AD152" s="918"/>
      <c r="AE152" s="918"/>
      <c r="AF152" s="918"/>
      <c r="AG152" s="918"/>
      <c r="AH152" s="918"/>
      <c r="AI152" s="920"/>
      <c r="AJ152" s="921"/>
      <c r="AK152" s="921"/>
      <c r="AL152" s="922"/>
      <c r="AM152" s="922"/>
      <c r="AN152" s="922"/>
      <c r="AO152" s="922"/>
      <c r="AP152" s="922"/>
      <c r="AQ152" s="922"/>
      <c r="AR152" s="922"/>
      <c r="AS152" s="922"/>
      <c r="AT152" s="923"/>
      <c r="AU152" s="923"/>
      <c r="AV152" s="924"/>
      <c r="AW152" s="924"/>
      <c r="AX152" s="924"/>
      <c r="AY152" s="924"/>
      <c r="AZ152" s="924"/>
      <c r="BA152" s="924"/>
      <c r="BB152" s="924"/>
      <c r="BC152" s="924"/>
      <c r="BD152" s="925"/>
      <c r="BE152" s="925"/>
      <c r="BF152" s="925"/>
      <c r="BG152" s="925"/>
      <c r="BH152" s="925"/>
      <c r="BI152" s="925"/>
      <c r="BJ152" s="925"/>
      <c r="BK152" s="925"/>
      <c r="BL152" s="925"/>
      <c r="BM152" s="925"/>
      <c r="BN152" s="925"/>
      <c r="BO152" s="926"/>
      <c r="BP152" s="926"/>
      <c r="BQ152" s="926"/>
      <c r="BR152" s="926"/>
      <c r="BS152" s="926"/>
      <c r="BT152" s="926"/>
      <c r="BU152" s="926"/>
      <c r="BV152" s="926"/>
      <c r="BW152" s="926"/>
      <c r="BX152" s="926"/>
      <c r="BY152" s="927"/>
      <c r="BZ152" s="927"/>
      <c r="CA152" s="927"/>
      <c r="CB152" s="927"/>
      <c r="CC152" s="927"/>
      <c r="CD152" s="927"/>
      <c r="CE152" s="927"/>
      <c r="CF152" s="927"/>
      <c r="CG152" s="927"/>
      <c r="CH152" s="927"/>
      <c r="CI152" s="927"/>
      <c r="CJ152" s="927"/>
      <c r="CK152" s="927"/>
      <c r="CL152" s="928"/>
      <c r="CM152" s="928"/>
      <c r="CN152" s="928"/>
      <c r="CO152" s="928"/>
      <c r="CP152" s="928"/>
      <c r="CQ152" s="928"/>
      <c r="CR152" s="928"/>
      <c r="CS152" s="928"/>
      <c r="CT152" s="928"/>
      <c r="CU152" s="928"/>
      <c r="CV152" s="928"/>
      <c r="CW152" s="928"/>
      <c r="CX152" s="929"/>
      <c r="CY152" s="929"/>
      <c r="CZ152" s="929"/>
      <c r="DA152" s="929"/>
      <c r="DB152" s="929"/>
      <c r="DC152" s="929"/>
      <c r="DD152" s="929"/>
      <c r="DE152" s="929"/>
      <c r="DF152" s="929"/>
      <c r="DG152" s="929"/>
      <c r="DH152" s="929"/>
      <c r="DI152" s="929"/>
      <c r="DJ152" s="929"/>
      <c r="DK152" s="930"/>
      <c r="DL152" s="930"/>
      <c r="DM152" s="930"/>
      <c r="DN152" s="930"/>
      <c r="DO152" s="930"/>
      <c r="DP152" s="930"/>
      <c r="DQ152" s="930"/>
      <c r="DR152" s="930"/>
      <c r="DS152" s="930"/>
    </row>
    <row r="153" spans="1:123" s="1354" customFormat="1" x14ac:dyDescent="0.25">
      <c r="A153" s="887"/>
      <c r="B153" s="1399"/>
      <c r="C153" s="299"/>
      <c r="D153" s="1372"/>
      <c r="E153" s="1373"/>
      <c r="F153" s="1400"/>
      <c r="G153" s="1395"/>
      <c r="H153" s="1395"/>
      <c r="I153" s="1401"/>
      <c r="J153" s="1402"/>
      <c r="K153" s="1402"/>
      <c r="L153" s="1413"/>
      <c r="M153" s="1370"/>
      <c r="N153" s="1383"/>
      <c r="O153" s="1383"/>
      <c r="P153" s="1380"/>
      <c r="Q153" s="1381"/>
      <c r="R153" s="1382"/>
      <c r="S153" s="1382"/>
      <c r="T153" s="1377"/>
      <c r="U153" s="257"/>
      <c r="V153" s="263"/>
      <c r="W153" s="263"/>
      <c r="X153" s="874"/>
      <c r="Y153" s="1378"/>
      <c r="Z153" s="1379"/>
      <c r="AA153" s="919"/>
      <c r="AB153" s="919"/>
      <c r="AC153" s="919"/>
      <c r="AD153" s="918"/>
      <c r="AE153" s="918"/>
      <c r="AF153" s="918"/>
      <c r="AG153" s="918"/>
      <c r="AH153" s="918"/>
      <c r="AI153" s="920"/>
      <c r="AJ153" s="921"/>
      <c r="AK153" s="921"/>
      <c r="AL153" s="922"/>
      <c r="AM153" s="922"/>
      <c r="AN153" s="922"/>
      <c r="AO153" s="922"/>
      <c r="AP153" s="922"/>
      <c r="AQ153" s="922"/>
      <c r="AR153" s="922"/>
      <c r="AS153" s="922"/>
      <c r="AT153" s="923"/>
      <c r="AU153" s="923"/>
      <c r="AV153" s="924"/>
      <c r="AW153" s="924"/>
      <c r="AX153" s="924"/>
      <c r="AY153" s="924"/>
      <c r="AZ153" s="924"/>
      <c r="BA153" s="924"/>
      <c r="BB153" s="924"/>
      <c r="BC153" s="924"/>
      <c r="BD153" s="925"/>
      <c r="BE153" s="925"/>
      <c r="BF153" s="925"/>
      <c r="BG153" s="925"/>
      <c r="BH153" s="925"/>
      <c r="BI153" s="925"/>
      <c r="BJ153" s="925"/>
      <c r="BK153" s="925"/>
      <c r="BL153" s="925"/>
      <c r="BM153" s="925"/>
      <c r="BN153" s="925"/>
      <c r="BO153" s="926"/>
      <c r="BP153" s="926"/>
      <c r="BQ153" s="926"/>
      <c r="BR153" s="926"/>
      <c r="BS153" s="926"/>
      <c r="BT153" s="926"/>
      <c r="BU153" s="926"/>
      <c r="BV153" s="926"/>
      <c r="BW153" s="926"/>
      <c r="BX153" s="926"/>
      <c r="BY153" s="927"/>
      <c r="BZ153" s="927"/>
      <c r="CA153" s="927"/>
      <c r="CB153" s="927"/>
      <c r="CC153" s="927"/>
      <c r="CD153" s="927"/>
      <c r="CE153" s="927"/>
      <c r="CF153" s="927"/>
      <c r="CG153" s="927"/>
      <c r="CH153" s="927"/>
      <c r="CI153" s="927"/>
      <c r="CJ153" s="927"/>
      <c r="CK153" s="927"/>
      <c r="CL153" s="928"/>
      <c r="CM153" s="928"/>
      <c r="CN153" s="928"/>
      <c r="CO153" s="928"/>
      <c r="CP153" s="928"/>
      <c r="CQ153" s="928"/>
      <c r="CR153" s="928"/>
      <c r="CS153" s="928"/>
      <c r="CT153" s="928"/>
      <c r="CU153" s="928"/>
      <c r="CV153" s="928"/>
      <c r="CW153" s="928"/>
      <c r="CX153" s="929"/>
      <c r="CY153" s="929"/>
      <c r="CZ153" s="929"/>
      <c r="DA153" s="929"/>
      <c r="DB153" s="929"/>
      <c r="DC153" s="929"/>
      <c r="DD153" s="929"/>
      <c r="DE153" s="929"/>
      <c r="DF153" s="929"/>
      <c r="DG153" s="929"/>
      <c r="DH153" s="929"/>
      <c r="DI153" s="929"/>
      <c r="DJ153" s="929"/>
      <c r="DK153" s="930"/>
      <c r="DL153" s="930"/>
      <c r="DM153" s="930"/>
      <c r="DN153" s="930"/>
      <c r="DO153" s="930"/>
      <c r="DP153" s="930"/>
      <c r="DQ153" s="930"/>
      <c r="DR153" s="930"/>
      <c r="DS153" s="930"/>
    </row>
    <row r="154" spans="1:123" s="1354" customFormat="1" x14ac:dyDescent="0.25">
      <c r="A154" s="887"/>
      <c r="B154" s="1399"/>
      <c r="C154" s="299"/>
      <c r="D154" s="1372"/>
      <c r="E154" s="1373"/>
      <c r="F154" s="1423" t="s">
        <v>309</v>
      </c>
      <c r="G154" s="1424"/>
      <c r="H154" s="1424"/>
      <c r="I154" s="1424"/>
      <c r="J154" s="1424"/>
      <c r="K154" s="1425"/>
      <c r="L154" s="1424"/>
      <c r="M154" s="1370"/>
      <c r="N154" s="1383"/>
      <c r="O154" s="1383"/>
      <c r="P154" s="1380"/>
      <c r="Q154" s="1381"/>
      <c r="R154" s="1382"/>
      <c r="S154" s="1382"/>
      <c r="T154" s="1377"/>
      <c r="U154" s="257"/>
      <c r="V154" s="263"/>
      <c r="W154" s="263"/>
      <c r="X154" s="874"/>
      <c r="Y154" s="1378"/>
      <c r="Z154" s="1379"/>
      <c r="AA154" s="919"/>
      <c r="AB154" s="919"/>
      <c r="AC154" s="919"/>
      <c r="AD154" s="918"/>
      <c r="AE154" s="918"/>
      <c r="AF154" s="918"/>
      <c r="AG154" s="918"/>
      <c r="AH154" s="918"/>
      <c r="AI154" s="920"/>
      <c r="AJ154" s="921"/>
      <c r="AK154" s="921"/>
      <c r="AL154" s="922"/>
      <c r="AM154" s="922"/>
      <c r="AN154" s="922"/>
      <c r="AO154" s="922"/>
      <c r="AP154" s="922"/>
      <c r="AQ154" s="922"/>
      <c r="AR154" s="922"/>
      <c r="AS154" s="922"/>
      <c r="AT154" s="923"/>
      <c r="AU154" s="923"/>
      <c r="AV154" s="924"/>
      <c r="AW154" s="924"/>
      <c r="AX154" s="924"/>
      <c r="AY154" s="924"/>
      <c r="AZ154" s="924"/>
      <c r="BA154" s="924"/>
      <c r="BB154" s="924"/>
      <c r="BC154" s="924"/>
      <c r="BD154" s="925"/>
      <c r="BE154" s="925"/>
      <c r="BF154" s="925"/>
      <c r="BG154" s="925"/>
      <c r="BH154" s="925"/>
      <c r="BI154" s="925"/>
      <c r="BJ154" s="925"/>
      <c r="BK154" s="925"/>
      <c r="BL154" s="925"/>
      <c r="BM154" s="925"/>
      <c r="BN154" s="925"/>
      <c r="BO154" s="926"/>
      <c r="BP154" s="926"/>
      <c r="BQ154" s="926"/>
      <c r="BR154" s="926"/>
      <c r="BS154" s="926"/>
      <c r="BT154" s="926"/>
      <c r="BU154" s="926"/>
      <c r="BV154" s="926"/>
      <c r="BW154" s="926"/>
      <c r="BX154" s="926"/>
      <c r="BY154" s="927"/>
      <c r="BZ154" s="927"/>
      <c r="CA154" s="927"/>
      <c r="CB154" s="927"/>
      <c r="CC154" s="927"/>
      <c r="CD154" s="927"/>
      <c r="CE154" s="927"/>
      <c r="CF154" s="927"/>
      <c r="CG154" s="927"/>
      <c r="CH154" s="927"/>
      <c r="CI154" s="927"/>
      <c r="CJ154" s="927"/>
      <c r="CK154" s="927"/>
      <c r="CL154" s="928"/>
      <c r="CM154" s="928"/>
      <c r="CN154" s="928"/>
      <c r="CO154" s="928"/>
      <c r="CP154" s="928"/>
      <c r="CQ154" s="928"/>
      <c r="CR154" s="928"/>
      <c r="CS154" s="928"/>
      <c r="CT154" s="928"/>
      <c r="CU154" s="928"/>
      <c r="CV154" s="928"/>
      <c r="CW154" s="928"/>
      <c r="CX154" s="929"/>
      <c r="CY154" s="929"/>
      <c r="CZ154" s="929"/>
      <c r="DA154" s="929"/>
      <c r="DB154" s="929"/>
      <c r="DC154" s="929"/>
      <c r="DD154" s="929"/>
      <c r="DE154" s="929"/>
      <c r="DF154" s="929"/>
      <c r="DG154" s="929"/>
      <c r="DH154" s="929"/>
      <c r="DI154" s="929"/>
      <c r="DJ154" s="929"/>
      <c r="DK154" s="930"/>
      <c r="DL154" s="930"/>
      <c r="DM154" s="930"/>
      <c r="DN154" s="930"/>
      <c r="DO154" s="930"/>
      <c r="DP154" s="930"/>
      <c r="DQ154" s="930"/>
      <c r="DR154" s="930"/>
      <c r="DS154" s="930"/>
    </row>
    <row r="155" spans="1:123" s="1354" customFormat="1" x14ac:dyDescent="0.25">
      <c r="A155" s="887"/>
      <c r="B155" s="1399"/>
      <c r="C155" s="299"/>
      <c r="D155" s="1372"/>
      <c r="E155" s="1373"/>
      <c r="F155" s="1426">
        <v>1</v>
      </c>
      <c r="G155" s="1427"/>
      <c r="H155" s="1428" t="str">
        <f t="array" aca="1" ref="H155" ca="1">INDEX(joueurs,SMALL(IF(loose=J155,ROW(INDIRECT("1:"&amp;ROWS(joueurs)))),COUNTIF(J$155:J155,J155)))</f>
        <v>Francky</v>
      </c>
      <c r="I155" s="1429"/>
      <c r="J155" s="1430">
        <f>LARGE(loose,ROWS($1:1))</f>
        <v>5</v>
      </c>
      <c r="K155" s="1431">
        <f t="shared" ref="K155:K164" ca="1" si="69">INDEX($B$7:$W$100,MATCH(H155,$B$7:$B$100,0),22)</f>
        <v>0.3125</v>
      </c>
      <c r="L155" s="1427"/>
      <c r="M155" s="1370"/>
      <c r="N155" s="1383"/>
      <c r="O155" s="1383"/>
      <c r="P155" s="1380"/>
      <c r="Q155" s="1381"/>
      <c r="R155" s="1382"/>
      <c r="S155" s="1382"/>
      <c r="T155" s="1377"/>
      <c r="U155" s="257"/>
      <c r="V155" s="263"/>
      <c r="W155" s="263"/>
      <c r="X155" s="874"/>
      <c r="Y155" s="1378"/>
      <c r="Z155" s="1379"/>
      <c r="AA155" s="919"/>
      <c r="AB155" s="919"/>
      <c r="AC155" s="919"/>
      <c r="AD155" s="918"/>
      <c r="AE155" s="918"/>
      <c r="AF155" s="918"/>
      <c r="AG155" s="918"/>
      <c r="AH155" s="918"/>
      <c r="AI155" s="920"/>
      <c r="AJ155" s="921"/>
      <c r="AK155" s="921"/>
      <c r="AL155" s="922"/>
      <c r="AM155" s="922"/>
      <c r="AN155" s="922"/>
      <c r="AO155" s="922"/>
      <c r="AP155" s="922"/>
      <c r="AQ155" s="922"/>
      <c r="AR155" s="922"/>
      <c r="AS155" s="922"/>
      <c r="AT155" s="923"/>
      <c r="AU155" s="923"/>
      <c r="AV155" s="924"/>
      <c r="AW155" s="924"/>
      <c r="AX155" s="924"/>
      <c r="AY155" s="924"/>
      <c r="AZ155" s="924"/>
      <c r="BA155" s="924"/>
      <c r="BB155" s="924"/>
      <c r="BC155" s="924"/>
      <c r="BD155" s="925"/>
      <c r="BE155" s="925"/>
      <c r="BF155" s="925"/>
      <c r="BG155" s="925"/>
      <c r="BH155" s="925"/>
      <c r="BI155" s="925"/>
      <c r="BJ155" s="925"/>
      <c r="BK155" s="925"/>
      <c r="BL155" s="925"/>
      <c r="BM155" s="925"/>
      <c r="BN155" s="925"/>
      <c r="BO155" s="926"/>
      <c r="BP155" s="926"/>
      <c r="BQ155" s="926"/>
      <c r="BR155" s="926"/>
      <c r="BS155" s="926"/>
      <c r="BT155" s="926"/>
      <c r="BU155" s="926"/>
      <c r="BV155" s="926"/>
      <c r="BW155" s="926"/>
      <c r="BX155" s="926"/>
      <c r="BY155" s="927"/>
      <c r="BZ155" s="927"/>
      <c r="CA155" s="927"/>
      <c r="CB155" s="927"/>
      <c r="CC155" s="927"/>
      <c r="CD155" s="927"/>
      <c r="CE155" s="927"/>
      <c r="CF155" s="927"/>
      <c r="CG155" s="927"/>
      <c r="CH155" s="927"/>
      <c r="CI155" s="927"/>
      <c r="CJ155" s="927"/>
      <c r="CK155" s="927"/>
      <c r="CL155" s="928"/>
      <c r="CM155" s="928"/>
      <c r="CN155" s="928"/>
      <c r="CO155" s="928"/>
      <c r="CP155" s="928"/>
      <c r="CQ155" s="928"/>
      <c r="CR155" s="928"/>
      <c r="CS155" s="928"/>
      <c r="CT155" s="928"/>
      <c r="CU155" s="928"/>
      <c r="CV155" s="928"/>
      <c r="CW155" s="928"/>
      <c r="CX155" s="929"/>
      <c r="CY155" s="929"/>
      <c r="CZ155" s="929"/>
      <c r="DA155" s="929"/>
      <c r="DB155" s="929"/>
      <c r="DC155" s="929"/>
      <c r="DD155" s="929"/>
      <c r="DE155" s="929"/>
      <c r="DF155" s="929"/>
      <c r="DG155" s="929"/>
      <c r="DH155" s="929"/>
      <c r="DI155" s="929"/>
      <c r="DJ155" s="929"/>
      <c r="DK155" s="930"/>
      <c r="DL155" s="930"/>
      <c r="DM155" s="930"/>
      <c r="DN155" s="930"/>
      <c r="DO155" s="930"/>
      <c r="DP155" s="930"/>
      <c r="DQ155" s="930"/>
      <c r="DR155" s="930"/>
      <c r="DS155" s="930"/>
    </row>
    <row r="156" spans="1:123" s="1354" customFormat="1" x14ac:dyDescent="0.25">
      <c r="A156" s="887"/>
      <c r="B156" s="1399"/>
      <c r="C156" s="299"/>
      <c r="D156" s="1372"/>
      <c r="E156" s="1373"/>
      <c r="F156" s="1426">
        <v>2</v>
      </c>
      <c r="G156" s="1427"/>
      <c r="H156" s="1428" t="str">
        <f t="array" aca="1" ref="H156" ca="1">INDEX(joueurs,SMALL(IF(loose=J156,ROW(INDIRECT("1:"&amp;ROWS(joueurs)))),COUNTIF(J$155:J156,J156)))</f>
        <v>Fred</v>
      </c>
      <c r="I156" s="1429"/>
      <c r="J156" s="1430">
        <f>LARGE(loose,ROWS($1:2))</f>
        <v>5</v>
      </c>
      <c r="K156" s="1431">
        <f t="shared" ca="1" si="69"/>
        <v>6.8493150684931503E-2</v>
      </c>
      <c r="L156" s="1427"/>
      <c r="M156" s="1370"/>
      <c r="N156" s="1383"/>
      <c r="O156" s="1383"/>
      <c r="P156" s="1380"/>
      <c r="Q156" s="1381"/>
      <c r="R156" s="1382"/>
      <c r="S156" s="1382"/>
      <c r="T156" s="1377"/>
      <c r="U156" s="257"/>
      <c r="V156" s="263"/>
      <c r="W156" s="263"/>
      <c r="X156" s="874"/>
      <c r="Y156" s="1378"/>
      <c r="Z156" s="1379"/>
      <c r="AA156" s="919"/>
      <c r="AB156" s="919"/>
      <c r="AC156" s="919"/>
      <c r="AD156" s="918"/>
      <c r="AE156" s="918"/>
      <c r="AF156" s="918"/>
      <c r="AG156" s="918"/>
      <c r="AH156" s="918"/>
      <c r="AI156" s="920"/>
      <c r="AJ156" s="921"/>
      <c r="AK156" s="921"/>
      <c r="AL156" s="922"/>
      <c r="AM156" s="922"/>
      <c r="AN156" s="922"/>
      <c r="AO156" s="922"/>
      <c r="AP156" s="922"/>
      <c r="AQ156" s="922"/>
      <c r="AR156" s="922"/>
      <c r="AS156" s="922"/>
      <c r="AT156" s="923"/>
      <c r="AU156" s="923"/>
      <c r="AV156" s="924"/>
      <c r="AW156" s="924"/>
      <c r="AX156" s="924"/>
      <c r="AY156" s="924"/>
      <c r="AZ156" s="924"/>
      <c r="BA156" s="924"/>
      <c r="BB156" s="924"/>
      <c r="BC156" s="924"/>
      <c r="BD156" s="925"/>
      <c r="BE156" s="925"/>
      <c r="BF156" s="925"/>
      <c r="BG156" s="925"/>
      <c r="BH156" s="925"/>
      <c r="BI156" s="925"/>
      <c r="BJ156" s="925"/>
      <c r="BK156" s="925"/>
      <c r="BL156" s="925"/>
      <c r="BM156" s="925"/>
      <c r="BN156" s="925"/>
      <c r="BO156" s="926"/>
      <c r="BP156" s="926"/>
      <c r="BQ156" s="926"/>
      <c r="BR156" s="926"/>
      <c r="BS156" s="926"/>
      <c r="BT156" s="926"/>
      <c r="BU156" s="926"/>
      <c r="BV156" s="926"/>
      <c r="BW156" s="926"/>
      <c r="BX156" s="926"/>
      <c r="BY156" s="927"/>
      <c r="BZ156" s="927"/>
      <c r="CA156" s="927"/>
      <c r="CB156" s="927"/>
      <c r="CC156" s="927"/>
      <c r="CD156" s="927"/>
      <c r="CE156" s="927"/>
      <c r="CF156" s="927"/>
      <c r="CG156" s="927"/>
      <c r="CH156" s="927"/>
      <c r="CI156" s="927"/>
      <c r="CJ156" s="927"/>
      <c r="CK156" s="927"/>
      <c r="CL156" s="928"/>
      <c r="CM156" s="928"/>
      <c r="CN156" s="928"/>
      <c r="CO156" s="928"/>
      <c r="CP156" s="928"/>
      <c r="CQ156" s="928"/>
      <c r="CR156" s="928"/>
      <c r="CS156" s="928"/>
      <c r="CT156" s="928"/>
      <c r="CU156" s="928"/>
      <c r="CV156" s="928"/>
      <c r="CW156" s="928"/>
      <c r="CX156" s="929"/>
      <c r="CY156" s="929"/>
      <c r="CZ156" s="929"/>
      <c r="DA156" s="929"/>
      <c r="DB156" s="929"/>
      <c r="DC156" s="929"/>
      <c r="DD156" s="929"/>
      <c r="DE156" s="929"/>
      <c r="DF156" s="929"/>
      <c r="DG156" s="929"/>
      <c r="DH156" s="929"/>
      <c r="DI156" s="929"/>
      <c r="DJ156" s="929"/>
      <c r="DK156" s="930"/>
      <c r="DL156" s="930"/>
      <c r="DM156" s="930"/>
      <c r="DN156" s="930"/>
      <c r="DO156" s="930"/>
      <c r="DP156" s="930"/>
      <c r="DQ156" s="930"/>
      <c r="DR156" s="930"/>
      <c r="DS156" s="930"/>
    </row>
    <row r="157" spans="1:123" s="1354" customFormat="1" x14ac:dyDescent="0.25">
      <c r="A157" s="887"/>
      <c r="B157" s="1399"/>
      <c r="C157" s="299"/>
      <c r="D157" s="1372"/>
      <c r="E157" s="1373"/>
      <c r="F157" s="1426">
        <v>3</v>
      </c>
      <c r="G157" s="1427"/>
      <c r="H157" s="1428" t="str">
        <f t="array" aca="1" ref="H157" ca="1">INDEX(joueurs,SMALL(IF(loose=J157,ROW(INDIRECT("1:"&amp;ROWS(joueurs)))),COUNTIF(J$155:J157,J157)))</f>
        <v>Claude</v>
      </c>
      <c r="I157" s="1429"/>
      <c r="J157" s="1430">
        <f>LARGE(loose,ROWS($1:3))</f>
        <v>4</v>
      </c>
      <c r="K157" s="1431">
        <f t="shared" ca="1" si="69"/>
        <v>0.25</v>
      </c>
      <c r="L157" s="1427"/>
      <c r="M157" s="1370"/>
      <c r="N157" s="1383"/>
      <c r="O157" s="1383"/>
      <c r="P157" s="1380"/>
      <c r="Q157" s="1381"/>
      <c r="R157" s="1382"/>
      <c r="S157" s="1382"/>
      <c r="T157" s="1377"/>
      <c r="U157" s="257"/>
      <c r="V157" s="263"/>
      <c r="W157" s="263"/>
      <c r="X157" s="874"/>
      <c r="Y157" s="1378"/>
      <c r="Z157" s="1379"/>
      <c r="AA157" s="919"/>
      <c r="AB157" s="919"/>
      <c r="AC157" s="919"/>
      <c r="AD157" s="918"/>
      <c r="AE157" s="918"/>
      <c r="AF157" s="918"/>
      <c r="AG157" s="918"/>
      <c r="AH157" s="918"/>
      <c r="AI157" s="920"/>
      <c r="AJ157" s="921"/>
      <c r="AK157" s="921"/>
      <c r="AL157" s="922"/>
      <c r="AM157" s="922"/>
      <c r="AN157" s="922"/>
      <c r="AO157" s="922"/>
      <c r="AP157" s="922"/>
      <c r="AQ157" s="922"/>
      <c r="AR157" s="922"/>
      <c r="AS157" s="922"/>
      <c r="AT157" s="923"/>
      <c r="AU157" s="923"/>
      <c r="AV157" s="924"/>
      <c r="AW157" s="924"/>
      <c r="AX157" s="924"/>
      <c r="AY157" s="924"/>
      <c r="AZ157" s="924"/>
      <c r="BA157" s="924"/>
      <c r="BB157" s="924"/>
      <c r="BC157" s="924"/>
      <c r="BD157" s="925"/>
      <c r="BE157" s="925"/>
      <c r="BF157" s="925"/>
      <c r="BG157" s="925"/>
      <c r="BH157" s="925"/>
      <c r="BI157" s="925"/>
      <c r="BJ157" s="925"/>
      <c r="BK157" s="925"/>
      <c r="BL157" s="925"/>
      <c r="BM157" s="925"/>
      <c r="BN157" s="925"/>
      <c r="BO157" s="926"/>
      <c r="BP157" s="926"/>
      <c r="BQ157" s="926"/>
      <c r="BR157" s="926"/>
      <c r="BS157" s="926"/>
      <c r="BT157" s="926"/>
      <c r="BU157" s="926"/>
      <c r="BV157" s="926"/>
      <c r="BW157" s="926"/>
      <c r="BX157" s="926"/>
      <c r="BY157" s="927"/>
      <c r="BZ157" s="927"/>
      <c r="CA157" s="927"/>
      <c r="CB157" s="927"/>
      <c r="CC157" s="927"/>
      <c r="CD157" s="927"/>
      <c r="CE157" s="927"/>
      <c r="CF157" s="927"/>
      <c r="CG157" s="927"/>
      <c r="CH157" s="927"/>
      <c r="CI157" s="927"/>
      <c r="CJ157" s="927"/>
      <c r="CK157" s="927"/>
      <c r="CL157" s="928"/>
      <c r="CM157" s="928"/>
      <c r="CN157" s="928"/>
      <c r="CO157" s="928"/>
      <c r="CP157" s="928"/>
      <c r="CQ157" s="928"/>
      <c r="CR157" s="928"/>
      <c r="CS157" s="928"/>
      <c r="CT157" s="928"/>
      <c r="CU157" s="928"/>
      <c r="CV157" s="928"/>
      <c r="CW157" s="928"/>
      <c r="CX157" s="929"/>
      <c r="CY157" s="929"/>
      <c r="CZ157" s="929"/>
      <c r="DA157" s="929"/>
      <c r="DB157" s="929"/>
      <c r="DC157" s="929"/>
      <c r="DD157" s="929"/>
      <c r="DE157" s="929"/>
      <c r="DF157" s="929"/>
      <c r="DG157" s="929"/>
      <c r="DH157" s="929"/>
      <c r="DI157" s="929"/>
      <c r="DJ157" s="929"/>
      <c r="DK157" s="930"/>
      <c r="DL157" s="930"/>
      <c r="DM157" s="930"/>
      <c r="DN157" s="930"/>
      <c r="DO157" s="930"/>
      <c r="DP157" s="930"/>
      <c r="DQ157" s="930"/>
      <c r="DR157" s="930"/>
      <c r="DS157" s="930"/>
    </row>
    <row r="158" spans="1:123" s="1354" customFormat="1" x14ac:dyDescent="0.25">
      <c r="A158" s="887"/>
      <c r="B158" s="1399"/>
      <c r="C158" s="299"/>
      <c r="D158" s="1372"/>
      <c r="E158" s="1373"/>
      <c r="F158" s="1426">
        <v>4</v>
      </c>
      <c r="G158" s="1427"/>
      <c r="H158" s="1428" t="str">
        <f t="array" aca="1" ref="H158" ca="1">INDEX(joueurs,SMALL(IF(loose=J158,ROW(INDIRECT("1:"&amp;ROWS(joueurs)))),COUNTIF(J$155:J158,J158)))</f>
        <v>Fred S.</v>
      </c>
      <c r="I158" s="1429"/>
      <c r="J158" s="1430">
        <f>LARGE(loose,ROWS($1:4))</f>
        <v>4</v>
      </c>
      <c r="K158" s="1431">
        <f t="shared" ca="1" si="69"/>
        <v>0.12121212121212122</v>
      </c>
      <c r="L158" s="1427"/>
      <c r="M158" s="1370"/>
      <c r="N158" s="1383"/>
      <c r="O158" s="1383"/>
      <c r="P158" s="1380"/>
      <c r="Q158" s="1381"/>
      <c r="R158" s="1382"/>
      <c r="S158" s="1382"/>
      <c r="T158" s="1377"/>
      <c r="U158" s="257"/>
      <c r="V158" s="263"/>
      <c r="W158" s="263"/>
      <c r="X158" s="874"/>
      <c r="Y158" s="1378"/>
      <c r="Z158" s="1379"/>
      <c r="AA158" s="919"/>
      <c r="AB158" s="919"/>
      <c r="AC158" s="919"/>
      <c r="AD158" s="918"/>
      <c r="AE158" s="918"/>
      <c r="AF158" s="918"/>
      <c r="AG158" s="918"/>
      <c r="AH158" s="918"/>
      <c r="AI158" s="920"/>
      <c r="AJ158" s="921"/>
      <c r="AK158" s="921"/>
      <c r="AL158" s="922"/>
      <c r="AM158" s="922"/>
      <c r="AN158" s="922"/>
      <c r="AO158" s="922"/>
      <c r="AP158" s="922"/>
      <c r="AQ158" s="922"/>
      <c r="AR158" s="922"/>
      <c r="AS158" s="922"/>
      <c r="AT158" s="923"/>
      <c r="AU158" s="923"/>
      <c r="AV158" s="924"/>
      <c r="AW158" s="924"/>
      <c r="AX158" s="924"/>
      <c r="AY158" s="924"/>
      <c r="AZ158" s="924"/>
      <c r="BA158" s="924"/>
      <c r="BB158" s="924"/>
      <c r="BC158" s="924"/>
      <c r="BD158" s="925"/>
      <c r="BE158" s="925"/>
      <c r="BF158" s="925"/>
      <c r="BG158" s="925"/>
      <c r="BH158" s="925"/>
      <c r="BI158" s="925"/>
      <c r="BJ158" s="925"/>
      <c r="BK158" s="925"/>
      <c r="BL158" s="925"/>
      <c r="BM158" s="925"/>
      <c r="BN158" s="925"/>
      <c r="BO158" s="926"/>
      <c r="BP158" s="926"/>
      <c r="BQ158" s="926"/>
      <c r="BR158" s="926"/>
      <c r="BS158" s="926"/>
      <c r="BT158" s="926"/>
      <c r="BU158" s="926"/>
      <c r="BV158" s="926"/>
      <c r="BW158" s="926"/>
      <c r="BX158" s="926"/>
      <c r="BY158" s="927"/>
      <c r="BZ158" s="927"/>
      <c r="CA158" s="927"/>
      <c r="CB158" s="927"/>
      <c r="CC158" s="927"/>
      <c r="CD158" s="927"/>
      <c r="CE158" s="927"/>
      <c r="CF158" s="927"/>
      <c r="CG158" s="927"/>
      <c r="CH158" s="927"/>
      <c r="CI158" s="927"/>
      <c r="CJ158" s="927"/>
      <c r="CK158" s="927"/>
      <c r="CL158" s="928"/>
      <c r="CM158" s="928"/>
      <c r="CN158" s="928"/>
      <c r="CO158" s="928"/>
      <c r="CP158" s="928"/>
      <c r="CQ158" s="928"/>
      <c r="CR158" s="928"/>
      <c r="CS158" s="928"/>
      <c r="CT158" s="928"/>
      <c r="CU158" s="928"/>
      <c r="CV158" s="928"/>
      <c r="CW158" s="928"/>
      <c r="CX158" s="929"/>
      <c r="CY158" s="929"/>
      <c r="CZ158" s="929"/>
      <c r="DA158" s="929"/>
      <c r="DB158" s="929"/>
      <c r="DC158" s="929"/>
      <c r="DD158" s="929"/>
      <c r="DE158" s="929"/>
      <c r="DF158" s="929"/>
      <c r="DG158" s="929"/>
      <c r="DH158" s="929"/>
      <c r="DI158" s="929"/>
      <c r="DJ158" s="929"/>
      <c r="DK158" s="930"/>
      <c r="DL158" s="930"/>
      <c r="DM158" s="930"/>
      <c r="DN158" s="930"/>
      <c r="DO158" s="930"/>
      <c r="DP158" s="930"/>
      <c r="DQ158" s="930"/>
      <c r="DR158" s="930"/>
      <c r="DS158" s="930"/>
    </row>
    <row r="159" spans="1:123" s="1354" customFormat="1" x14ac:dyDescent="0.25">
      <c r="A159" s="887"/>
      <c r="B159" s="1399"/>
      <c r="C159" s="299"/>
      <c r="D159" s="1372"/>
      <c r="E159" s="1373"/>
      <c r="F159" s="1426">
        <v>5</v>
      </c>
      <c r="G159" s="1427"/>
      <c r="H159" s="1428" t="str">
        <f t="array" aca="1" ref="H159" ca="1">INDEX(joueurs,SMALL(IF(loose=J159,ROW(INDIRECT("1:"&amp;ROWS(joueurs)))),COUNTIF(J$155:J159,J159)))</f>
        <v>Rob</v>
      </c>
      <c r="I159" s="1429"/>
      <c r="J159" s="1430">
        <f>LARGE(loose,ROWS($1:5))</f>
        <v>4</v>
      </c>
      <c r="K159" s="1431">
        <f t="shared" ca="1" si="69"/>
        <v>5.2631578947368418E-2</v>
      </c>
      <c r="L159" s="1427"/>
      <c r="M159" s="1370"/>
      <c r="N159" s="1383"/>
      <c r="O159" s="1383"/>
      <c r="P159" s="1380"/>
      <c r="Q159" s="1381"/>
      <c r="R159" s="1382"/>
      <c r="S159" s="1412"/>
      <c r="T159" s="1377"/>
      <c r="U159" s="257"/>
      <c r="V159" s="263"/>
      <c r="W159" s="263"/>
      <c r="X159" s="874"/>
      <c r="Y159" s="1378"/>
      <c r="Z159" s="1379"/>
      <c r="AA159" s="919"/>
      <c r="AB159" s="919"/>
      <c r="AC159" s="919"/>
      <c r="AD159" s="918"/>
      <c r="AE159" s="918"/>
      <c r="AF159" s="918"/>
      <c r="AG159" s="918"/>
      <c r="AH159" s="918"/>
      <c r="AI159" s="920"/>
      <c r="AJ159" s="921"/>
      <c r="AK159" s="921"/>
      <c r="AL159" s="922"/>
      <c r="AM159" s="922"/>
      <c r="AN159" s="922"/>
      <c r="AO159" s="922"/>
      <c r="AP159" s="922"/>
      <c r="AQ159" s="922"/>
      <c r="AR159" s="922"/>
      <c r="AS159" s="922"/>
      <c r="AT159" s="923"/>
      <c r="AU159" s="923"/>
      <c r="AV159" s="924"/>
      <c r="AW159" s="924"/>
      <c r="AX159" s="924"/>
      <c r="AY159" s="924"/>
      <c r="AZ159" s="924"/>
      <c r="BA159" s="924"/>
      <c r="BB159" s="924"/>
      <c r="BC159" s="924"/>
      <c r="BD159" s="925"/>
      <c r="BE159" s="925"/>
      <c r="BF159" s="925"/>
      <c r="BG159" s="925"/>
      <c r="BH159" s="925"/>
      <c r="BI159" s="925"/>
      <c r="BJ159" s="925"/>
      <c r="BK159" s="925"/>
      <c r="BL159" s="925"/>
      <c r="BM159" s="925"/>
      <c r="BN159" s="925"/>
      <c r="BO159" s="926"/>
      <c r="BP159" s="926"/>
      <c r="BQ159" s="926"/>
      <c r="BR159" s="926"/>
      <c r="BS159" s="926"/>
      <c r="BT159" s="926"/>
      <c r="BU159" s="926"/>
      <c r="BV159" s="926"/>
      <c r="BW159" s="926"/>
      <c r="BX159" s="926"/>
      <c r="BY159" s="927"/>
      <c r="BZ159" s="927"/>
      <c r="CA159" s="927"/>
      <c r="CB159" s="927"/>
      <c r="CC159" s="927"/>
      <c r="CD159" s="927"/>
      <c r="CE159" s="927"/>
      <c r="CF159" s="927"/>
      <c r="CG159" s="927"/>
      <c r="CH159" s="927"/>
      <c r="CI159" s="927"/>
      <c r="CJ159" s="927"/>
      <c r="CK159" s="927"/>
      <c r="CL159" s="928"/>
      <c r="CM159" s="928"/>
      <c r="CN159" s="928"/>
      <c r="CO159" s="928"/>
      <c r="CP159" s="928"/>
      <c r="CQ159" s="928"/>
      <c r="CR159" s="928"/>
      <c r="CS159" s="928"/>
      <c r="CT159" s="928"/>
      <c r="CU159" s="928"/>
      <c r="CV159" s="928"/>
      <c r="CW159" s="928"/>
      <c r="CX159" s="929"/>
      <c r="CY159" s="929"/>
      <c r="CZ159" s="929"/>
      <c r="DA159" s="929"/>
      <c r="DB159" s="929"/>
      <c r="DC159" s="929"/>
      <c r="DD159" s="929"/>
      <c r="DE159" s="929"/>
      <c r="DF159" s="929"/>
      <c r="DG159" s="929"/>
      <c r="DH159" s="929"/>
      <c r="DI159" s="929"/>
      <c r="DJ159" s="929"/>
      <c r="DK159" s="930"/>
      <c r="DL159" s="930"/>
      <c r="DM159" s="930"/>
      <c r="DN159" s="930"/>
      <c r="DO159" s="930"/>
      <c r="DP159" s="930"/>
      <c r="DQ159" s="930"/>
      <c r="DR159" s="930"/>
      <c r="DS159" s="930"/>
    </row>
    <row r="160" spans="1:123" s="1354" customFormat="1" x14ac:dyDescent="0.25">
      <c r="A160" s="887"/>
      <c r="B160" s="1399"/>
      <c r="C160" s="299"/>
      <c r="D160" s="1372"/>
      <c r="E160" s="1373"/>
      <c r="F160" s="1426">
        <v>6</v>
      </c>
      <c r="G160" s="1427"/>
      <c r="H160" s="1428" t="str">
        <f t="array" aca="1" ref="H160" ca="1">INDEX(joueurs,SMALL(IF(loose=J160,ROW(INDIRECT("1:"&amp;ROWS(joueurs)))),COUNTIF(J$155:J160,J160)))</f>
        <v>Bobos</v>
      </c>
      <c r="I160" s="1429"/>
      <c r="J160" s="1430">
        <f>LARGE(loose,ROWS($1:6))</f>
        <v>3</v>
      </c>
      <c r="K160" s="1431">
        <f t="shared" ca="1" si="69"/>
        <v>0.1111111111111111</v>
      </c>
      <c r="L160" s="1427"/>
      <c r="M160" s="1370"/>
      <c r="N160" s="1383"/>
      <c r="O160" s="1383"/>
      <c r="P160" s="1380"/>
      <c r="Q160" s="1381"/>
      <c r="R160" s="1382"/>
      <c r="S160" s="1382"/>
      <c r="T160" s="1377"/>
      <c r="U160" s="257"/>
      <c r="V160" s="263"/>
      <c r="W160" s="263"/>
      <c r="X160" s="874"/>
      <c r="Y160" s="1378"/>
      <c r="Z160" s="1379"/>
      <c r="AA160" s="919"/>
      <c r="AB160" s="919"/>
      <c r="AC160" s="919"/>
      <c r="AD160" s="918"/>
      <c r="AE160" s="918"/>
      <c r="AF160" s="918"/>
      <c r="AG160" s="918"/>
      <c r="AH160" s="918"/>
      <c r="AI160" s="920"/>
      <c r="AJ160" s="921"/>
      <c r="AK160" s="921"/>
      <c r="AL160" s="922"/>
      <c r="AM160" s="922"/>
      <c r="AN160" s="922"/>
      <c r="AO160" s="922"/>
      <c r="AP160" s="922"/>
      <c r="AQ160" s="922"/>
      <c r="AR160" s="922"/>
      <c r="AS160" s="922"/>
      <c r="AT160" s="923"/>
      <c r="AU160" s="923"/>
      <c r="AV160" s="924"/>
      <c r="AW160" s="924"/>
      <c r="AX160" s="924"/>
      <c r="AY160" s="924"/>
      <c r="AZ160" s="924"/>
      <c r="BA160" s="924"/>
      <c r="BB160" s="924"/>
      <c r="BC160" s="924"/>
      <c r="BD160" s="925"/>
      <c r="BE160" s="925"/>
      <c r="BF160" s="925"/>
      <c r="BG160" s="925"/>
      <c r="BH160" s="925"/>
      <c r="BI160" s="925"/>
      <c r="BJ160" s="925"/>
      <c r="BK160" s="925"/>
      <c r="BL160" s="925"/>
      <c r="BM160" s="925"/>
      <c r="BN160" s="925"/>
      <c r="BO160" s="926"/>
      <c r="BP160" s="926"/>
      <c r="BQ160" s="926"/>
      <c r="BR160" s="926"/>
      <c r="BS160" s="926"/>
      <c r="BT160" s="926"/>
      <c r="BU160" s="926"/>
      <c r="BV160" s="926"/>
      <c r="BW160" s="926"/>
      <c r="BX160" s="926"/>
      <c r="BY160" s="927"/>
      <c r="BZ160" s="927"/>
      <c r="CA160" s="927"/>
      <c r="CB160" s="927"/>
      <c r="CC160" s="927"/>
      <c r="CD160" s="927"/>
      <c r="CE160" s="927"/>
      <c r="CF160" s="927"/>
      <c r="CG160" s="927"/>
      <c r="CH160" s="927"/>
      <c r="CI160" s="927"/>
      <c r="CJ160" s="927"/>
      <c r="CK160" s="927"/>
      <c r="CL160" s="928"/>
      <c r="CM160" s="928"/>
      <c r="CN160" s="928"/>
      <c r="CO160" s="928"/>
      <c r="CP160" s="928"/>
      <c r="CQ160" s="928"/>
      <c r="CR160" s="928"/>
      <c r="CS160" s="928"/>
      <c r="CT160" s="928"/>
      <c r="CU160" s="928"/>
      <c r="CV160" s="928"/>
      <c r="CW160" s="928"/>
      <c r="CX160" s="929"/>
      <c r="CY160" s="929"/>
      <c r="CZ160" s="929"/>
      <c r="DA160" s="929"/>
      <c r="DB160" s="929"/>
      <c r="DC160" s="929"/>
      <c r="DD160" s="929"/>
      <c r="DE160" s="929"/>
      <c r="DF160" s="929"/>
      <c r="DG160" s="929"/>
      <c r="DH160" s="929"/>
      <c r="DI160" s="929"/>
      <c r="DJ160" s="929"/>
      <c r="DK160" s="930"/>
      <c r="DL160" s="930"/>
      <c r="DM160" s="930"/>
      <c r="DN160" s="930"/>
      <c r="DO160" s="930"/>
      <c r="DP160" s="930"/>
      <c r="DQ160" s="930"/>
      <c r="DR160" s="930"/>
      <c r="DS160" s="930"/>
    </row>
    <row r="161" spans="1:184" s="1354" customFormat="1" x14ac:dyDescent="0.25">
      <c r="A161" s="887"/>
      <c r="B161" s="1399"/>
      <c r="C161" s="299"/>
      <c r="D161" s="1372"/>
      <c r="E161" s="1373"/>
      <c r="F161" s="1426">
        <v>7</v>
      </c>
      <c r="G161" s="1427"/>
      <c r="H161" s="1428" t="str">
        <f t="array" aca="1" ref="H161" ca="1">INDEX(joueurs,SMALL(IF(loose=J161,ROW(INDIRECT("1:"&amp;ROWS(joueurs)))),COUNTIF(J$155:J161,J161)))</f>
        <v>Dams</v>
      </c>
      <c r="I161" s="1429"/>
      <c r="J161" s="1430">
        <f>LARGE(loose,ROWS($1:7))</f>
        <v>3</v>
      </c>
      <c r="K161" s="1431">
        <f t="shared" ca="1" si="69"/>
        <v>3.125E-2</v>
      </c>
      <c r="L161" s="1427"/>
      <c r="M161" s="1370"/>
      <c r="N161" s="1383"/>
      <c r="O161" s="1383"/>
      <c r="P161" s="1380"/>
      <c r="Q161" s="1381"/>
      <c r="R161" s="1382"/>
      <c r="S161" s="1382"/>
      <c r="T161" s="1377"/>
      <c r="U161" s="257"/>
      <c r="V161" s="263"/>
      <c r="W161" s="263"/>
      <c r="X161" s="874"/>
      <c r="Y161" s="1378"/>
      <c r="Z161" s="1379"/>
      <c r="AA161" s="919"/>
      <c r="AB161" s="919"/>
      <c r="AC161" s="919"/>
      <c r="AD161" s="918"/>
      <c r="AE161" s="918"/>
      <c r="AF161" s="918"/>
      <c r="AG161" s="918"/>
      <c r="AH161" s="918"/>
      <c r="AI161" s="920"/>
      <c r="AJ161" s="921"/>
      <c r="AK161" s="921"/>
      <c r="AL161" s="922"/>
      <c r="AM161" s="922"/>
      <c r="AN161" s="922"/>
      <c r="AO161" s="922"/>
      <c r="AP161" s="922"/>
      <c r="AQ161" s="922"/>
      <c r="AR161" s="922"/>
      <c r="AS161" s="922"/>
      <c r="AT161" s="923"/>
      <c r="AU161" s="923"/>
      <c r="AV161" s="924"/>
      <c r="AW161" s="924"/>
      <c r="AX161" s="924"/>
      <c r="AY161" s="924"/>
      <c r="AZ161" s="924"/>
      <c r="BA161" s="924"/>
      <c r="BB161" s="924"/>
      <c r="BC161" s="924"/>
      <c r="BD161" s="925"/>
      <c r="BE161" s="925"/>
      <c r="BF161" s="925"/>
      <c r="BG161" s="925"/>
      <c r="BH161" s="925"/>
      <c r="BI161" s="925"/>
      <c r="BJ161" s="925"/>
      <c r="BK161" s="925"/>
      <c r="BL161" s="925"/>
      <c r="BM161" s="925"/>
      <c r="BN161" s="925"/>
      <c r="BO161" s="926"/>
      <c r="BP161" s="926"/>
      <c r="BQ161" s="926"/>
      <c r="BR161" s="926"/>
      <c r="BS161" s="926"/>
      <c r="BT161" s="926"/>
      <c r="BU161" s="926"/>
      <c r="BV161" s="926"/>
      <c r="BW161" s="926"/>
      <c r="BX161" s="926"/>
      <c r="BY161" s="927"/>
      <c r="BZ161" s="927"/>
      <c r="CA161" s="927"/>
      <c r="CB161" s="927"/>
      <c r="CC161" s="927"/>
      <c r="CD161" s="927"/>
      <c r="CE161" s="927"/>
      <c r="CF161" s="927"/>
      <c r="CG161" s="927"/>
      <c r="CH161" s="927"/>
      <c r="CI161" s="927"/>
      <c r="CJ161" s="927"/>
      <c r="CK161" s="927"/>
      <c r="CL161" s="928"/>
      <c r="CM161" s="928"/>
      <c r="CN161" s="928"/>
      <c r="CO161" s="928"/>
      <c r="CP161" s="928"/>
      <c r="CQ161" s="928"/>
      <c r="CR161" s="928"/>
      <c r="CS161" s="928"/>
      <c r="CT161" s="928"/>
      <c r="CU161" s="928"/>
      <c r="CV161" s="928"/>
      <c r="CW161" s="928"/>
      <c r="CX161" s="929"/>
      <c r="CY161" s="929"/>
      <c r="CZ161" s="929"/>
      <c r="DA161" s="929"/>
      <c r="DB161" s="929"/>
      <c r="DC161" s="929"/>
      <c r="DD161" s="929"/>
      <c r="DE161" s="929"/>
      <c r="DF161" s="929"/>
      <c r="DG161" s="929"/>
      <c r="DH161" s="929"/>
      <c r="DI161" s="929"/>
      <c r="DJ161" s="929"/>
      <c r="DK161" s="930"/>
      <c r="DL161" s="930"/>
      <c r="DM161" s="930"/>
      <c r="DN161" s="930"/>
      <c r="DO161" s="930"/>
      <c r="DP161" s="930"/>
      <c r="DQ161" s="930"/>
      <c r="DR161" s="930"/>
      <c r="DS161" s="930"/>
    </row>
    <row r="162" spans="1:184" s="1354" customFormat="1" x14ac:dyDescent="0.25">
      <c r="A162" s="887"/>
      <c r="B162" s="1399"/>
      <c r="C162" s="299"/>
      <c r="D162" s="1372"/>
      <c r="E162" s="1373"/>
      <c r="F162" s="1426">
        <v>8</v>
      </c>
      <c r="G162" s="1427"/>
      <c r="H162" s="1428" t="str">
        <f t="array" aca="1" ref="H162" ca="1">INDEX(joueurs,SMALL(IF(loose=J162,ROW(INDIRECT("1:"&amp;ROWS(joueurs)))),COUNTIF(J$155:J162,J162)))</f>
        <v>Djoh</v>
      </c>
      <c r="I162" s="1429"/>
      <c r="J162" s="1430">
        <f>LARGE(loose,ROWS($1:8))</f>
        <v>3</v>
      </c>
      <c r="K162" s="1431">
        <f t="shared" ca="1" si="69"/>
        <v>0.14285714285714285</v>
      </c>
      <c r="L162" s="1427"/>
      <c r="M162" s="1370"/>
      <c r="N162" s="1383"/>
      <c r="O162" s="1383"/>
      <c r="P162" s="1380"/>
      <c r="Q162" s="1381"/>
      <c r="R162" s="1382"/>
      <c r="S162" s="1382"/>
      <c r="T162" s="1377"/>
      <c r="U162" s="257"/>
      <c r="V162" s="263"/>
      <c r="W162" s="263"/>
      <c r="X162" s="874"/>
      <c r="Y162" s="1378"/>
      <c r="Z162" s="1379"/>
      <c r="AA162" s="919"/>
      <c r="AB162" s="919"/>
      <c r="AC162" s="919"/>
      <c r="AD162" s="918"/>
      <c r="AE162" s="918"/>
      <c r="AF162" s="918"/>
      <c r="AG162" s="918"/>
      <c r="AH162" s="918"/>
      <c r="AI162" s="920"/>
      <c r="AJ162" s="921"/>
      <c r="AK162" s="921"/>
      <c r="AL162" s="922"/>
      <c r="AM162" s="922"/>
      <c r="AN162" s="922"/>
      <c r="AO162" s="922"/>
      <c r="AP162" s="922"/>
      <c r="AQ162" s="922"/>
      <c r="AR162" s="922"/>
      <c r="AS162" s="922"/>
      <c r="AT162" s="923"/>
      <c r="AU162" s="923"/>
      <c r="AV162" s="924"/>
      <c r="AW162" s="924"/>
      <c r="AX162" s="924"/>
      <c r="AY162" s="924"/>
      <c r="AZ162" s="924"/>
      <c r="BA162" s="924"/>
      <c r="BB162" s="924"/>
      <c r="BC162" s="924"/>
      <c r="BD162" s="925"/>
      <c r="BE162" s="925"/>
      <c r="BF162" s="925"/>
      <c r="BG162" s="925"/>
      <c r="BH162" s="925"/>
      <c r="BI162" s="925"/>
      <c r="BJ162" s="925"/>
      <c r="BK162" s="925"/>
      <c r="BL162" s="925"/>
      <c r="BM162" s="925"/>
      <c r="BN162" s="925"/>
      <c r="BO162" s="926"/>
      <c r="BP162" s="926"/>
      <c r="BQ162" s="926"/>
      <c r="BR162" s="926"/>
      <c r="BS162" s="926"/>
      <c r="BT162" s="926"/>
      <c r="BU162" s="926"/>
      <c r="BV162" s="926"/>
      <c r="BW162" s="926"/>
      <c r="BX162" s="926"/>
      <c r="BY162" s="927"/>
      <c r="BZ162" s="927"/>
      <c r="CA162" s="927"/>
      <c r="CB162" s="927"/>
      <c r="CC162" s="927"/>
      <c r="CD162" s="927"/>
      <c r="CE162" s="927"/>
      <c r="CF162" s="927"/>
      <c r="CG162" s="927"/>
      <c r="CH162" s="927"/>
      <c r="CI162" s="927"/>
      <c r="CJ162" s="927"/>
      <c r="CK162" s="927"/>
      <c r="CL162" s="928"/>
      <c r="CM162" s="928"/>
      <c r="CN162" s="928"/>
      <c r="CO162" s="928"/>
      <c r="CP162" s="928"/>
      <c r="CQ162" s="928"/>
      <c r="CR162" s="928"/>
      <c r="CS162" s="928"/>
      <c r="CT162" s="928"/>
      <c r="CU162" s="928"/>
      <c r="CV162" s="928"/>
      <c r="CW162" s="928"/>
      <c r="CX162" s="929"/>
      <c r="CY162" s="929"/>
      <c r="CZ162" s="929"/>
      <c r="DA162" s="929"/>
      <c r="DB162" s="929"/>
      <c r="DC162" s="929"/>
      <c r="DD162" s="929"/>
      <c r="DE162" s="929"/>
      <c r="DF162" s="929"/>
      <c r="DG162" s="929"/>
      <c r="DH162" s="929"/>
      <c r="DI162" s="929"/>
      <c r="DJ162" s="929"/>
      <c r="DK162" s="930"/>
      <c r="DL162" s="930"/>
      <c r="DM162" s="930"/>
      <c r="DN162" s="930"/>
      <c r="DO162" s="930"/>
      <c r="DP162" s="930"/>
      <c r="DQ162" s="930"/>
      <c r="DR162" s="930"/>
      <c r="DS162" s="930"/>
    </row>
    <row r="163" spans="1:184" s="1354" customFormat="1" x14ac:dyDescent="0.25">
      <c r="A163" s="887"/>
      <c r="B163" s="1399"/>
      <c r="C163" s="299"/>
      <c r="D163" s="1372"/>
      <c r="E163" s="1373"/>
      <c r="F163" s="1426">
        <v>9</v>
      </c>
      <c r="G163" s="1427"/>
      <c r="H163" s="1428" t="str">
        <f t="array" aca="1" ref="H163" ca="1">INDEX(joueurs,SMALL(IF(loose=J163,ROW(INDIRECT("1:"&amp;ROWS(joueurs)))),COUNTIF(J$155:J163,J163)))</f>
        <v>Franck</v>
      </c>
      <c r="I163" s="1429"/>
      <c r="J163" s="1430">
        <f>LARGE(loose,ROWS($1:9))</f>
        <v>3</v>
      </c>
      <c r="K163" s="1431">
        <f t="shared" ca="1" si="69"/>
        <v>5.0847457627118647E-2</v>
      </c>
      <c r="L163" s="1427"/>
      <c r="M163" s="1370"/>
      <c r="N163" s="1383"/>
      <c r="O163" s="1383"/>
      <c r="P163" s="1380"/>
      <c r="Q163" s="1381"/>
      <c r="R163" s="1382"/>
      <c r="S163" s="1382"/>
      <c r="T163" s="1377"/>
      <c r="U163" s="257"/>
      <c r="V163" s="263"/>
      <c r="W163" s="263"/>
      <c r="X163" s="874"/>
      <c r="Y163" s="1378"/>
      <c r="Z163" s="1379"/>
      <c r="AA163" s="919"/>
      <c r="AB163" s="919"/>
      <c r="AC163" s="919"/>
      <c r="AD163" s="918"/>
      <c r="AE163" s="918"/>
      <c r="AF163" s="918"/>
      <c r="AG163" s="918"/>
      <c r="AH163" s="918"/>
      <c r="AI163" s="920"/>
      <c r="AJ163" s="921"/>
      <c r="AK163" s="921"/>
      <c r="AL163" s="922"/>
      <c r="AM163" s="922"/>
      <c r="AN163" s="922"/>
      <c r="AO163" s="922"/>
      <c r="AP163" s="922"/>
      <c r="AQ163" s="922"/>
      <c r="AR163" s="922"/>
      <c r="AS163" s="922"/>
      <c r="AT163" s="923"/>
      <c r="AU163" s="923"/>
      <c r="AV163" s="924"/>
      <c r="AW163" s="924"/>
      <c r="AX163" s="924"/>
      <c r="AY163" s="924"/>
      <c r="AZ163" s="924"/>
      <c r="BA163" s="924"/>
      <c r="BB163" s="924"/>
      <c r="BC163" s="924"/>
      <c r="BD163" s="925"/>
      <c r="BE163" s="925"/>
      <c r="BF163" s="925"/>
      <c r="BG163" s="925"/>
      <c r="BH163" s="925"/>
      <c r="BI163" s="925"/>
      <c r="BJ163" s="925"/>
      <c r="BK163" s="925"/>
      <c r="BL163" s="925"/>
      <c r="BM163" s="925"/>
      <c r="BN163" s="925"/>
      <c r="BO163" s="926"/>
      <c r="BP163" s="926"/>
      <c r="BQ163" s="926"/>
      <c r="BR163" s="926"/>
      <c r="BS163" s="926"/>
      <c r="BT163" s="926"/>
      <c r="BU163" s="926"/>
      <c r="BV163" s="926"/>
      <c r="BW163" s="926"/>
      <c r="BX163" s="926"/>
      <c r="BY163" s="927"/>
      <c r="BZ163" s="927"/>
      <c r="CA163" s="927"/>
      <c r="CB163" s="927"/>
      <c r="CC163" s="927"/>
      <c r="CD163" s="927"/>
      <c r="CE163" s="927"/>
      <c r="CF163" s="927"/>
      <c r="CG163" s="927"/>
      <c r="CH163" s="927"/>
      <c r="CI163" s="927"/>
      <c r="CJ163" s="927"/>
      <c r="CK163" s="927"/>
      <c r="CL163" s="928"/>
      <c r="CM163" s="928"/>
      <c r="CN163" s="928"/>
      <c r="CO163" s="928"/>
      <c r="CP163" s="928"/>
      <c r="CQ163" s="928"/>
      <c r="CR163" s="928"/>
      <c r="CS163" s="928"/>
      <c r="CT163" s="928"/>
      <c r="CU163" s="928"/>
      <c r="CV163" s="928"/>
      <c r="CW163" s="928"/>
      <c r="CX163" s="929"/>
      <c r="CY163" s="929"/>
      <c r="CZ163" s="929"/>
      <c r="DA163" s="929"/>
      <c r="DB163" s="929"/>
      <c r="DC163" s="929"/>
      <c r="DD163" s="929"/>
      <c r="DE163" s="929"/>
      <c r="DF163" s="929"/>
      <c r="DG163" s="929"/>
      <c r="DH163" s="929"/>
      <c r="DI163" s="929"/>
      <c r="DJ163" s="929"/>
      <c r="DK163" s="930"/>
      <c r="DL163" s="930"/>
      <c r="DM163" s="930"/>
      <c r="DN163" s="930"/>
      <c r="DO163" s="930"/>
      <c r="DP163" s="930"/>
      <c r="DQ163" s="930"/>
      <c r="DR163" s="930"/>
      <c r="DS163" s="930"/>
    </row>
    <row r="164" spans="1:184" s="1354" customFormat="1" x14ac:dyDescent="0.25">
      <c r="A164" s="887"/>
      <c r="B164" s="1399"/>
      <c r="C164" s="299"/>
      <c r="D164" s="1372"/>
      <c r="E164" s="1373"/>
      <c r="F164" s="1426">
        <v>10</v>
      </c>
      <c r="G164" s="1427"/>
      <c r="H164" s="1428" t="str">
        <f t="array" aca="1" ref="H164" ca="1">INDEX(joueurs,SMALL(IF(loose=J164,ROW(INDIRECT("1:"&amp;ROWS(joueurs)))),COUNTIF(J$155:J164,J164)))</f>
        <v>Franck-David</v>
      </c>
      <c r="I164" s="1429"/>
      <c r="J164" s="1430">
        <f>LARGE(loose,ROWS($1:10))</f>
        <v>3</v>
      </c>
      <c r="K164" s="1431">
        <f t="shared" ca="1" si="69"/>
        <v>0.05</v>
      </c>
      <c r="L164" s="1427"/>
      <c r="M164" s="1370"/>
      <c r="N164" s="1383"/>
      <c r="O164" s="1383"/>
      <c r="P164" s="1380"/>
      <c r="Q164" s="1381"/>
      <c r="R164" s="1382"/>
      <c r="S164" s="1382"/>
      <c r="T164" s="1377"/>
      <c r="U164" s="257"/>
      <c r="V164" s="263"/>
      <c r="W164" s="263"/>
      <c r="X164" s="874"/>
      <c r="Y164" s="1378"/>
      <c r="Z164" s="1379"/>
      <c r="AA164" s="919"/>
      <c r="AB164" s="919"/>
      <c r="AC164" s="919"/>
      <c r="AD164" s="918"/>
      <c r="AE164" s="918"/>
      <c r="AF164" s="918"/>
      <c r="AG164" s="918"/>
      <c r="AH164" s="918"/>
      <c r="AI164" s="920"/>
      <c r="AJ164" s="921"/>
      <c r="AK164" s="921"/>
      <c r="AL164" s="922"/>
      <c r="AM164" s="922"/>
      <c r="AN164" s="922"/>
      <c r="AO164" s="922"/>
      <c r="AP164" s="922"/>
      <c r="AQ164" s="922"/>
      <c r="AR164" s="922"/>
      <c r="AS164" s="922"/>
      <c r="AT164" s="923"/>
      <c r="AU164" s="923"/>
      <c r="AV164" s="924"/>
      <c r="AW164" s="924"/>
      <c r="AX164" s="924"/>
      <c r="AY164" s="924"/>
      <c r="AZ164" s="924"/>
      <c r="BA164" s="924"/>
      <c r="BB164" s="924"/>
      <c r="BC164" s="924"/>
      <c r="BD164" s="925"/>
      <c r="BE164" s="925"/>
      <c r="BF164" s="925"/>
      <c r="BG164" s="925"/>
      <c r="BH164" s="925"/>
      <c r="BI164" s="925"/>
      <c r="BJ164" s="925"/>
      <c r="BK164" s="925"/>
      <c r="BL164" s="925"/>
      <c r="BM164" s="925"/>
      <c r="BN164" s="925"/>
      <c r="BO164" s="926"/>
      <c r="BP164" s="926"/>
      <c r="BQ164" s="926"/>
      <c r="BR164" s="926"/>
      <c r="BS164" s="926"/>
      <c r="BT164" s="926"/>
      <c r="BU164" s="926"/>
      <c r="BV164" s="926"/>
      <c r="BW164" s="926"/>
      <c r="BX164" s="926"/>
      <c r="BY164" s="927"/>
      <c r="BZ164" s="927"/>
      <c r="CA164" s="927"/>
      <c r="CB164" s="927"/>
      <c r="CC164" s="927"/>
      <c r="CD164" s="927"/>
      <c r="CE164" s="927"/>
      <c r="CF164" s="927"/>
      <c r="CG164" s="927"/>
      <c r="CH164" s="927"/>
      <c r="CI164" s="927"/>
      <c r="CJ164" s="927"/>
      <c r="CK164" s="927"/>
      <c r="CL164" s="928"/>
      <c r="CM164" s="928"/>
      <c r="CN164" s="928"/>
      <c r="CO164" s="928"/>
      <c r="CP164" s="928"/>
      <c r="CQ164" s="928"/>
      <c r="CR164" s="928"/>
      <c r="CS164" s="928"/>
      <c r="CT164" s="928"/>
      <c r="CU164" s="928"/>
      <c r="CV164" s="928"/>
      <c r="CW164" s="928"/>
      <c r="CX164" s="929"/>
      <c r="CY164" s="929"/>
      <c r="CZ164" s="929"/>
      <c r="DA164" s="929"/>
      <c r="DB164" s="929"/>
      <c r="DC164" s="929"/>
      <c r="DD164" s="929"/>
      <c r="DE164" s="929"/>
      <c r="DF164" s="929"/>
      <c r="DG164" s="929"/>
      <c r="DH164" s="929"/>
      <c r="DI164" s="929"/>
      <c r="DJ164" s="929"/>
      <c r="DK164" s="930"/>
      <c r="DL164" s="930"/>
      <c r="DM164" s="930"/>
      <c r="DN164" s="930"/>
      <c r="DO164" s="930"/>
      <c r="DP164" s="930"/>
      <c r="DQ164" s="930"/>
      <c r="DR164" s="930"/>
      <c r="DS164" s="930"/>
    </row>
    <row r="165" spans="1:184" s="1354" customFormat="1" x14ac:dyDescent="0.25">
      <c r="A165" s="887"/>
      <c r="B165" s="1399"/>
      <c r="C165" s="299"/>
      <c r="D165" s="1372"/>
      <c r="E165" s="1373"/>
      <c r="F165" s="1432"/>
      <c r="G165" s="1433"/>
      <c r="H165" s="1381"/>
      <c r="I165" s="1368"/>
      <c r="J165" s="1434"/>
      <c r="K165" s="1434"/>
      <c r="L165" s="1369"/>
      <c r="M165" s="1370"/>
      <c r="N165" s="1383"/>
      <c r="O165" s="1383"/>
      <c r="P165" s="1380"/>
      <c r="Q165" s="1381"/>
      <c r="R165" s="1382"/>
      <c r="S165" s="1382"/>
      <c r="T165" s="1377"/>
      <c r="U165" s="257"/>
      <c r="V165" s="263"/>
      <c r="W165" s="263"/>
      <c r="X165" s="874"/>
      <c r="Y165" s="1378"/>
      <c r="Z165" s="1379"/>
      <c r="AA165" s="919"/>
      <c r="AB165" s="919"/>
      <c r="AC165" s="919"/>
      <c r="AD165" s="918"/>
      <c r="AE165" s="918"/>
      <c r="AF165" s="918"/>
      <c r="AG165" s="918"/>
      <c r="AH165" s="918"/>
      <c r="AI165" s="920"/>
      <c r="AJ165" s="921"/>
      <c r="AK165" s="921"/>
      <c r="AL165" s="922"/>
      <c r="AM165" s="922"/>
      <c r="AN165" s="922"/>
      <c r="AO165" s="922"/>
      <c r="AP165" s="922"/>
      <c r="AQ165" s="922"/>
      <c r="AR165" s="922"/>
      <c r="AS165" s="922"/>
      <c r="AT165" s="923"/>
      <c r="AU165" s="923"/>
      <c r="AV165" s="924"/>
      <c r="AW165" s="924"/>
      <c r="AX165" s="924"/>
      <c r="AY165" s="924"/>
      <c r="AZ165" s="924"/>
      <c r="BA165" s="924"/>
      <c r="BB165" s="924"/>
      <c r="BC165" s="924"/>
      <c r="BD165" s="925"/>
      <c r="BE165" s="925"/>
      <c r="BF165" s="925"/>
      <c r="BG165" s="925"/>
      <c r="BH165" s="925"/>
      <c r="BI165" s="925"/>
      <c r="BJ165" s="925"/>
      <c r="BK165" s="925"/>
      <c r="BL165" s="925"/>
      <c r="BM165" s="925"/>
      <c r="BN165" s="925"/>
      <c r="BO165" s="926"/>
      <c r="BP165" s="926"/>
      <c r="BQ165" s="926"/>
      <c r="BR165" s="926"/>
      <c r="BS165" s="926"/>
      <c r="BT165" s="926"/>
      <c r="BU165" s="926"/>
      <c r="BV165" s="926"/>
      <c r="BW165" s="926"/>
      <c r="BX165" s="926"/>
      <c r="BY165" s="927"/>
      <c r="BZ165" s="927"/>
      <c r="CA165" s="927"/>
      <c r="CB165" s="927"/>
      <c r="CC165" s="927"/>
      <c r="CD165" s="927"/>
      <c r="CE165" s="927"/>
      <c r="CF165" s="927"/>
      <c r="CG165" s="927"/>
      <c r="CH165" s="927"/>
      <c r="CI165" s="927"/>
      <c r="CJ165" s="927"/>
      <c r="CK165" s="927"/>
      <c r="CL165" s="928"/>
      <c r="CM165" s="928"/>
      <c r="CN165" s="928"/>
      <c r="CO165" s="928"/>
      <c r="CP165" s="928"/>
      <c r="CQ165" s="928"/>
      <c r="CR165" s="928"/>
      <c r="CS165" s="928"/>
      <c r="CT165" s="928"/>
      <c r="CU165" s="928"/>
      <c r="CV165" s="928"/>
      <c r="CW165" s="928"/>
      <c r="CX165" s="929"/>
      <c r="CY165" s="929"/>
      <c r="CZ165" s="929"/>
      <c r="DA165" s="929"/>
      <c r="DB165" s="929"/>
      <c r="DC165" s="929"/>
      <c r="DD165" s="929"/>
      <c r="DE165" s="929"/>
      <c r="DF165" s="929"/>
      <c r="DG165" s="929"/>
      <c r="DH165" s="929"/>
      <c r="DI165" s="929"/>
      <c r="DJ165" s="929"/>
      <c r="DK165" s="930"/>
      <c r="DL165" s="930"/>
      <c r="DM165" s="930"/>
      <c r="DN165" s="930"/>
      <c r="DO165" s="930"/>
      <c r="DP165" s="930"/>
      <c r="DQ165" s="930"/>
      <c r="DR165" s="930"/>
      <c r="DS165" s="930"/>
    </row>
    <row r="166" spans="1:184" s="1354" customFormat="1" x14ac:dyDescent="0.25">
      <c r="A166" s="887"/>
      <c r="B166" s="175"/>
      <c r="C166" s="299"/>
      <c r="D166" s="238"/>
      <c r="E166" s="915"/>
      <c r="F166" s="914"/>
      <c r="G166" s="241"/>
      <c r="H166" s="242"/>
      <c r="I166" s="860"/>
      <c r="J166" s="861"/>
      <c r="K166" s="861"/>
      <c r="L166" s="249"/>
      <c r="M166" s="250"/>
      <c r="N166" s="245"/>
      <c r="O166" s="246"/>
      <c r="P166" s="251"/>
      <c r="Q166" s="242"/>
      <c r="R166" s="262"/>
      <c r="S166" s="262"/>
      <c r="T166" s="256"/>
      <c r="U166" s="258"/>
      <c r="V166" s="264"/>
      <c r="W166" s="264"/>
      <c r="X166" s="875"/>
      <c r="Y166" s="876"/>
      <c r="Z166" s="882"/>
      <c r="AA166" s="265"/>
      <c r="AB166" s="265"/>
      <c r="AC166" s="265"/>
      <c r="AD166" s="266"/>
      <c r="AE166" s="266"/>
      <c r="AF166" s="266"/>
      <c r="AG166" s="266"/>
      <c r="AH166" s="266"/>
      <c r="AI166" s="267"/>
      <c r="AJ166" s="268"/>
      <c r="AK166" s="268"/>
      <c r="AL166" s="273"/>
      <c r="AM166" s="273"/>
      <c r="AN166" s="273"/>
      <c r="AO166" s="273"/>
      <c r="AP166" s="273"/>
      <c r="AQ166" s="273"/>
      <c r="AR166" s="273"/>
      <c r="AS166" s="273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5"/>
      <c r="BE166" s="275"/>
      <c r="BF166" s="275"/>
      <c r="BG166" s="275"/>
      <c r="BH166" s="275"/>
      <c r="BI166" s="275"/>
      <c r="BJ166" s="275"/>
      <c r="BK166" s="275"/>
      <c r="BL166" s="275"/>
      <c r="BM166" s="275"/>
      <c r="BN166" s="275"/>
      <c r="BO166" s="276"/>
      <c r="BP166" s="276"/>
      <c r="BQ166" s="276"/>
      <c r="BR166" s="276"/>
      <c r="BS166" s="276"/>
      <c r="BT166" s="276"/>
      <c r="BU166" s="276"/>
      <c r="BV166" s="276"/>
      <c r="BW166" s="276"/>
      <c r="BX166" s="276"/>
      <c r="BY166" s="269"/>
      <c r="BZ166" s="269"/>
      <c r="CA166" s="269"/>
      <c r="CB166" s="269"/>
      <c r="CC166" s="269"/>
      <c r="CD166" s="269"/>
      <c r="CE166" s="269"/>
      <c r="CF166" s="269"/>
      <c r="CG166" s="269"/>
      <c r="CH166" s="269"/>
      <c r="CI166" s="269"/>
      <c r="CJ166" s="269"/>
      <c r="CK166" s="269"/>
      <c r="CL166" s="277"/>
      <c r="CM166" s="277"/>
      <c r="CN166" s="277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68"/>
      <c r="CY166" s="268"/>
      <c r="CZ166" s="268"/>
      <c r="DA166" s="268"/>
      <c r="DB166" s="268"/>
      <c r="DC166" s="268"/>
      <c r="DD166" s="268"/>
      <c r="DE166" s="268"/>
      <c r="DF166" s="268"/>
      <c r="DG166" s="268"/>
      <c r="DH166" s="268"/>
      <c r="DI166" s="268"/>
      <c r="DJ166" s="268"/>
      <c r="DK166" s="273"/>
      <c r="DL166" s="273"/>
      <c r="DM166" s="273"/>
      <c r="DN166" s="273"/>
      <c r="DO166" s="273"/>
      <c r="DP166" s="273"/>
      <c r="DQ166" s="273"/>
      <c r="DR166" s="273"/>
      <c r="DS166" s="273"/>
      <c r="DT166" s="1166"/>
      <c r="DU166" s="1166"/>
      <c r="DV166" s="1269"/>
      <c r="DW166" s="1269"/>
      <c r="DX166" s="1269"/>
      <c r="DY166" s="1269"/>
      <c r="DZ166" s="1269"/>
      <c r="EA166" s="1269"/>
      <c r="EB166" s="1269"/>
      <c r="EC166" s="1269"/>
      <c r="ED166" s="1269"/>
      <c r="EE166" s="1269"/>
      <c r="EF166" s="1269"/>
      <c r="EG166" s="1269"/>
      <c r="EH166" s="1269"/>
      <c r="EI166" s="1269"/>
      <c r="EJ166" s="1269"/>
      <c r="EK166" s="1269"/>
      <c r="EL166" s="1269"/>
      <c r="EM166" s="1269"/>
      <c r="EN166" s="1269"/>
      <c r="EO166" s="1269"/>
      <c r="EP166" s="1269"/>
      <c r="EQ166" s="1269"/>
      <c r="ER166" s="1269"/>
      <c r="ES166" s="1269"/>
      <c r="ET166" s="1269"/>
      <c r="EU166" s="1269"/>
      <c r="EV166" s="1269"/>
      <c r="EW166" s="1269"/>
      <c r="EX166" s="1269"/>
      <c r="EY166" s="1269"/>
      <c r="EZ166" s="1269"/>
      <c r="FA166" s="1269"/>
      <c r="FB166" s="1269"/>
      <c r="FC166" s="1269"/>
      <c r="FD166" s="1269"/>
      <c r="FE166" s="1269"/>
      <c r="FF166" s="1269"/>
      <c r="FG166" s="1269"/>
      <c r="FH166" s="1269"/>
      <c r="FI166" s="1269"/>
      <c r="FJ166" s="1269"/>
      <c r="FK166" s="1269"/>
      <c r="FL166" s="1269"/>
      <c r="FM166" s="1269"/>
      <c r="FN166" s="1269"/>
      <c r="FO166" s="1269"/>
      <c r="FP166" s="1269"/>
      <c r="FQ166" s="1269"/>
      <c r="FR166" s="1269"/>
      <c r="FS166" s="1269"/>
      <c r="FT166" s="1269"/>
      <c r="FU166" s="1269"/>
      <c r="FV166" s="1269"/>
      <c r="FW166" s="1269"/>
      <c r="FX166" s="1269"/>
      <c r="FY166" s="1269"/>
      <c r="FZ166" s="1269"/>
      <c r="GA166" s="1269"/>
      <c r="GB166" s="1269"/>
    </row>
    <row r="167" spans="1:184" s="1354" customFormat="1" x14ac:dyDescent="0.25">
      <c r="A167" s="887"/>
      <c r="B167" s="175"/>
      <c r="C167" s="299"/>
      <c r="D167" s="238"/>
      <c r="E167" s="915"/>
      <c r="F167" s="914"/>
      <c r="G167" s="241"/>
      <c r="H167" s="242"/>
      <c r="I167" s="860"/>
      <c r="J167" s="861"/>
      <c r="K167" s="861"/>
      <c r="L167" s="249"/>
      <c r="M167" s="250"/>
      <c r="N167" s="245"/>
      <c r="O167" s="246"/>
      <c r="P167" s="251"/>
      <c r="Q167" s="242"/>
      <c r="R167" s="262"/>
      <c r="S167" s="262"/>
      <c r="T167" s="256"/>
      <c r="U167" s="258"/>
      <c r="V167" s="264"/>
      <c r="W167" s="264"/>
      <c r="X167" s="875"/>
      <c r="Y167" s="876"/>
      <c r="Z167" s="882"/>
      <c r="AA167" s="265"/>
      <c r="AB167" s="265"/>
      <c r="AC167" s="265"/>
      <c r="AD167" s="266"/>
      <c r="AE167" s="266"/>
      <c r="AF167" s="266"/>
      <c r="AG167" s="266"/>
      <c r="AH167" s="266"/>
      <c r="AI167" s="267"/>
      <c r="AJ167" s="268"/>
      <c r="AK167" s="268"/>
      <c r="AL167" s="273"/>
      <c r="AM167" s="273"/>
      <c r="AN167" s="273"/>
      <c r="AO167" s="273"/>
      <c r="AP167" s="273"/>
      <c r="AQ167" s="273"/>
      <c r="AR167" s="273"/>
      <c r="AS167" s="273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5"/>
      <c r="BE167" s="275"/>
      <c r="BF167" s="275"/>
      <c r="BG167" s="275"/>
      <c r="BH167" s="275"/>
      <c r="BI167" s="275"/>
      <c r="BJ167" s="275"/>
      <c r="BK167" s="275"/>
      <c r="BL167" s="275"/>
      <c r="BM167" s="275"/>
      <c r="BN167" s="275"/>
      <c r="BO167" s="276"/>
      <c r="BP167" s="276"/>
      <c r="BQ167" s="276"/>
      <c r="BR167" s="276"/>
      <c r="BS167" s="276"/>
      <c r="BT167" s="276"/>
      <c r="BU167" s="276"/>
      <c r="BV167" s="276"/>
      <c r="BW167" s="276"/>
      <c r="BX167" s="276"/>
      <c r="BY167" s="269"/>
      <c r="BZ167" s="269"/>
      <c r="CA167" s="269"/>
      <c r="CB167" s="269"/>
      <c r="CC167" s="269"/>
      <c r="CD167" s="269"/>
      <c r="CE167" s="269"/>
      <c r="CF167" s="269"/>
      <c r="CG167" s="269"/>
      <c r="CH167" s="269"/>
      <c r="CI167" s="269"/>
      <c r="CJ167" s="269"/>
      <c r="CK167" s="269"/>
      <c r="CL167" s="277"/>
      <c r="CM167" s="277"/>
      <c r="CN167" s="277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68"/>
      <c r="CY167" s="268"/>
      <c r="CZ167" s="268"/>
      <c r="DA167" s="268"/>
      <c r="DB167" s="268"/>
      <c r="DC167" s="268"/>
      <c r="DD167" s="268"/>
      <c r="DE167" s="268"/>
      <c r="DF167" s="268"/>
      <c r="DG167" s="268"/>
      <c r="DH167" s="268"/>
      <c r="DI167" s="268"/>
      <c r="DJ167" s="268"/>
      <c r="DK167" s="273"/>
      <c r="DL167" s="273"/>
      <c r="DM167" s="273"/>
      <c r="DN167" s="273"/>
      <c r="DO167" s="273"/>
      <c r="DP167" s="273"/>
      <c r="DQ167" s="273"/>
      <c r="DR167" s="273"/>
      <c r="DS167" s="273"/>
      <c r="DT167" s="1166"/>
      <c r="DU167" s="1166"/>
      <c r="DV167" s="1269"/>
      <c r="DW167" s="1269"/>
      <c r="DX167" s="1269"/>
      <c r="DY167" s="1269"/>
      <c r="DZ167" s="1269"/>
      <c r="EA167" s="1269"/>
      <c r="EB167" s="1269"/>
      <c r="EC167" s="1269"/>
      <c r="ED167" s="1269"/>
      <c r="EE167" s="1269"/>
      <c r="EF167" s="1269"/>
      <c r="EG167" s="1269"/>
      <c r="EH167" s="1269"/>
      <c r="EI167" s="1269"/>
      <c r="EJ167" s="1269"/>
      <c r="EK167" s="1269"/>
      <c r="EL167" s="1269"/>
      <c r="EM167" s="1269"/>
      <c r="EN167" s="1269"/>
      <c r="EO167" s="1269"/>
      <c r="EP167" s="1269"/>
      <c r="EQ167" s="1269"/>
      <c r="ER167" s="1269"/>
      <c r="ES167" s="1269"/>
      <c r="ET167" s="1269"/>
      <c r="EU167" s="1269"/>
      <c r="EV167" s="1269"/>
      <c r="EW167" s="1269"/>
      <c r="EX167" s="1269"/>
      <c r="EY167" s="1269"/>
      <c r="EZ167" s="1269"/>
      <c r="FA167" s="1269"/>
      <c r="FB167" s="1269"/>
      <c r="FC167" s="1269"/>
      <c r="FD167" s="1269"/>
      <c r="FE167" s="1269"/>
      <c r="FF167" s="1269"/>
      <c r="FG167" s="1269"/>
      <c r="FH167" s="1269"/>
      <c r="FI167" s="1269"/>
      <c r="FJ167" s="1269"/>
      <c r="FK167" s="1269"/>
      <c r="FL167" s="1269"/>
      <c r="FM167" s="1269"/>
      <c r="FN167" s="1269"/>
      <c r="FO167" s="1269"/>
      <c r="FP167" s="1269"/>
      <c r="FQ167" s="1269"/>
      <c r="FR167" s="1269"/>
      <c r="FS167" s="1269"/>
      <c r="FT167" s="1269"/>
      <c r="FU167" s="1269"/>
      <c r="FV167" s="1269"/>
      <c r="FW167" s="1269"/>
      <c r="FX167" s="1269"/>
      <c r="FY167" s="1269"/>
      <c r="FZ167" s="1269"/>
      <c r="GA167" s="1269"/>
      <c r="GB167" s="1269"/>
    </row>
  </sheetData>
  <sheetProtection algorithmName="SHA-512" hashValue="5TsWfLuF6DNxNPsAO417yscoWSM6mG5hkXxvL3bVSpDChnz0uHfRihUr4TvfrUwFt5za2UbsKIyZHIGC1bsXnw==" saltValue="7jbwjvH8617GhCNjlLHKlw==" spinCount="100000" sheet="1" objects="1" scenarios="1" sort="0" autoFilter="0"/>
  <autoFilter ref="A6:DS100">
    <sortState ref="A8:DS101">
      <sortCondition ref="B7:B101"/>
    </sortState>
  </autoFilter>
  <mergeCells count="71">
    <mergeCell ref="R115:S115"/>
    <mergeCell ref="R110:S110"/>
    <mergeCell ref="R111:S111"/>
    <mergeCell ref="R112:S112"/>
    <mergeCell ref="R113:S113"/>
    <mergeCell ref="R114:S114"/>
    <mergeCell ref="N116:O116"/>
    <mergeCell ref="N115:O115"/>
    <mergeCell ref="P105:Q105"/>
    <mergeCell ref="P106:Q106"/>
    <mergeCell ref="P107:Q107"/>
    <mergeCell ref="P108:Q108"/>
    <mergeCell ref="P109:Q109"/>
    <mergeCell ref="P110:Q110"/>
    <mergeCell ref="P111:Q111"/>
    <mergeCell ref="P112:Q112"/>
    <mergeCell ref="P113:Q113"/>
    <mergeCell ref="P114:Q114"/>
    <mergeCell ref="P115:Q115"/>
    <mergeCell ref="N110:O110"/>
    <mergeCell ref="N111:O111"/>
    <mergeCell ref="N112:O112"/>
    <mergeCell ref="N114:O114"/>
    <mergeCell ref="N105:O105"/>
    <mergeCell ref="N106:O106"/>
    <mergeCell ref="N107:O107"/>
    <mergeCell ref="N108:O108"/>
    <mergeCell ref="N109:O109"/>
    <mergeCell ref="N113:O113"/>
    <mergeCell ref="R105:S105"/>
    <mergeCell ref="R106:S106"/>
    <mergeCell ref="R107:S107"/>
    <mergeCell ref="R108:S108"/>
    <mergeCell ref="R109:S109"/>
    <mergeCell ref="AA1:AC1"/>
    <mergeCell ref="AD1:AK1"/>
    <mergeCell ref="AL1:AS1"/>
    <mergeCell ref="AT1:BC1"/>
    <mergeCell ref="BD1:BN1"/>
    <mergeCell ref="CL1:CW1"/>
    <mergeCell ref="CX1:DJ1"/>
    <mergeCell ref="DK1:DS1"/>
    <mergeCell ref="BO1:BX1"/>
    <mergeCell ref="BY1:CK1"/>
    <mergeCell ref="DK4:DS4"/>
    <mergeCell ref="AA4:AC4"/>
    <mergeCell ref="AD4:AK4"/>
    <mergeCell ref="AL4:AS4"/>
    <mergeCell ref="AT4:BC4"/>
    <mergeCell ref="BD4:BN4"/>
    <mergeCell ref="R103:S104"/>
    <mergeCell ref="BO4:BX4"/>
    <mergeCell ref="BY4:CK4"/>
    <mergeCell ref="CL4:CW4"/>
    <mergeCell ref="CX4:DJ4"/>
    <mergeCell ref="M103:M115"/>
    <mergeCell ref="C1:Z2"/>
    <mergeCell ref="G108:K108"/>
    <mergeCell ref="B103:F103"/>
    <mergeCell ref="B104:F104"/>
    <mergeCell ref="B105:F105"/>
    <mergeCell ref="B106:F106"/>
    <mergeCell ref="B107:F107"/>
    <mergeCell ref="B108:F108"/>
    <mergeCell ref="G103:K103"/>
    <mergeCell ref="G104:K104"/>
    <mergeCell ref="G105:K105"/>
    <mergeCell ref="G106:K106"/>
    <mergeCell ref="G107:K107"/>
    <mergeCell ref="N103:O104"/>
    <mergeCell ref="P103:Q104"/>
  </mergeCells>
  <conditionalFormatting sqref="AA7:DA100 DS7:DS100 DK41:DR41">
    <cfRule type="expression" dxfId="155" priority="77">
      <formula>AA7=AA$5</formula>
    </cfRule>
    <cfRule type="expression" dxfId="154" priority="78">
      <formula>AA7=3</formula>
    </cfRule>
    <cfRule type="expression" dxfId="153" priority="79">
      <formula>AA7=2</formula>
    </cfRule>
    <cfRule type="expression" dxfId="152" priority="80">
      <formula>AA7=1</formula>
    </cfRule>
    <cfRule type="expression" dxfId="151" priority="81">
      <formula>AA7&gt;AA$5/2</formula>
    </cfRule>
    <cfRule type="expression" dxfId="150" priority="82">
      <formula>AA7&lt;=AA$5/2</formula>
    </cfRule>
  </conditionalFormatting>
  <conditionalFormatting sqref="DB7:DB100">
    <cfRule type="expression" dxfId="149" priority="71">
      <formula>DB7=DB$5</formula>
    </cfRule>
    <cfRule type="expression" dxfId="148" priority="72">
      <formula>DB7=3</formula>
    </cfRule>
    <cfRule type="expression" dxfId="147" priority="73">
      <formula>DB7=2</formula>
    </cfRule>
    <cfRule type="expression" dxfId="146" priority="74">
      <formula>DB7=1</formula>
    </cfRule>
    <cfRule type="expression" dxfId="145" priority="75">
      <formula>DB7&gt;DB$5/2</formula>
    </cfRule>
    <cfRule type="expression" dxfId="144" priority="76">
      <formula>DB7&lt;=DB$5/2</formula>
    </cfRule>
  </conditionalFormatting>
  <conditionalFormatting sqref="DJ7:DJ100">
    <cfRule type="expression" dxfId="143" priority="65">
      <formula>DJ7=DJ$5</formula>
    </cfRule>
    <cfRule type="expression" dxfId="142" priority="66">
      <formula>DJ7=3</formula>
    </cfRule>
    <cfRule type="expression" dxfId="141" priority="67">
      <formula>DJ7=2</formula>
    </cfRule>
    <cfRule type="expression" dxfId="140" priority="68">
      <formula>DJ7=1</formula>
    </cfRule>
    <cfRule type="expression" dxfId="139" priority="69">
      <formula>DJ7&gt;DJ$5/2</formula>
    </cfRule>
    <cfRule type="expression" dxfId="138" priority="70">
      <formula>DJ7&lt;=DJ$5/2</formula>
    </cfRule>
  </conditionalFormatting>
  <conditionalFormatting sqref="DC7:DC100">
    <cfRule type="expression" dxfId="137" priority="59">
      <formula>DC7=DC$5</formula>
    </cfRule>
    <cfRule type="expression" dxfId="136" priority="60">
      <formula>DC7=3</formula>
    </cfRule>
    <cfRule type="expression" dxfId="135" priority="61">
      <formula>DC7=2</formula>
    </cfRule>
    <cfRule type="expression" dxfId="134" priority="62">
      <formula>DC7=1</formula>
    </cfRule>
    <cfRule type="expression" dxfId="133" priority="63">
      <formula>DC7&gt;DC$5/2</formula>
    </cfRule>
    <cfRule type="expression" dxfId="132" priority="64">
      <formula>DC7&lt;=DC$5/2</formula>
    </cfRule>
  </conditionalFormatting>
  <conditionalFormatting sqref="DD7:DD100">
    <cfRule type="expression" dxfId="131" priority="53">
      <formula>DD7=DD$5</formula>
    </cfRule>
    <cfRule type="expression" dxfId="130" priority="54">
      <formula>DD7=3</formula>
    </cfRule>
    <cfRule type="expression" dxfId="129" priority="55">
      <formula>DD7=2</formula>
    </cfRule>
    <cfRule type="expression" dxfId="128" priority="56">
      <formula>DD7=1</formula>
    </cfRule>
    <cfRule type="expression" dxfId="127" priority="57">
      <formula>DD7&gt;DD$5/2</formula>
    </cfRule>
    <cfRule type="expression" dxfId="126" priority="58">
      <formula>DD7&lt;=DD$5/2</formula>
    </cfRule>
  </conditionalFormatting>
  <conditionalFormatting sqref="DE7:DF100">
    <cfRule type="expression" dxfId="125" priority="47">
      <formula>DE7=DE$5</formula>
    </cfRule>
    <cfRule type="expression" dxfId="124" priority="48">
      <formula>DE7=3</formula>
    </cfRule>
    <cfRule type="expression" dxfId="123" priority="49">
      <formula>DE7=2</formula>
    </cfRule>
    <cfRule type="expression" dxfId="122" priority="50">
      <formula>DE7=1</formula>
    </cfRule>
    <cfRule type="expression" dxfId="121" priority="51">
      <formula>DE7&gt;DE$5/2</formula>
    </cfRule>
    <cfRule type="expression" dxfId="120" priority="52">
      <formula>DE7&lt;=DE$5/2</formula>
    </cfRule>
  </conditionalFormatting>
  <conditionalFormatting sqref="DF7:DF100">
    <cfRule type="expression" dxfId="119" priority="41">
      <formula>DF7=DF$5</formula>
    </cfRule>
    <cfRule type="expression" dxfId="118" priority="42">
      <formula>DF7=3</formula>
    </cfRule>
    <cfRule type="expression" dxfId="117" priority="43">
      <formula>DF7=2</formula>
    </cfRule>
    <cfRule type="expression" dxfId="116" priority="44">
      <formula>DF7=1</formula>
    </cfRule>
    <cfRule type="expression" dxfId="115" priority="45">
      <formula>DF7&gt;DF$5/2</formula>
    </cfRule>
    <cfRule type="expression" dxfId="114" priority="46">
      <formula>DF7&lt;=DF$5/2</formula>
    </cfRule>
  </conditionalFormatting>
  <conditionalFormatting sqref="DG7:DG100">
    <cfRule type="expression" dxfId="113" priority="35">
      <formula>DG7=DG$5</formula>
    </cfRule>
    <cfRule type="expression" dxfId="112" priority="36">
      <formula>DG7=3</formula>
    </cfRule>
    <cfRule type="expression" dxfId="111" priority="37">
      <formula>DG7=2</formula>
    </cfRule>
    <cfRule type="expression" dxfId="110" priority="38">
      <formula>DG7=1</formula>
    </cfRule>
    <cfRule type="expression" dxfId="109" priority="39">
      <formula>DG7&gt;DG$5/2</formula>
    </cfRule>
    <cfRule type="expression" dxfId="108" priority="40">
      <formula>DG7&lt;=DG$5/2</formula>
    </cfRule>
  </conditionalFormatting>
  <conditionalFormatting sqref="DH7:DH100">
    <cfRule type="expression" dxfId="107" priority="29">
      <formula>DH7=DH$5</formula>
    </cfRule>
    <cfRule type="expression" dxfId="106" priority="30">
      <formula>DH7=3</formula>
    </cfRule>
    <cfRule type="expression" dxfId="105" priority="31">
      <formula>DH7=2</formula>
    </cfRule>
    <cfRule type="expression" dxfId="104" priority="32">
      <formula>DH7=1</formula>
    </cfRule>
    <cfRule type="expression" dxfId="103" priority="33">
      <formula>DH7&gt;DH$5/2</formula>
    </cfRule>
    <cfRule type="expression" dxfId="102" priority="34">
      <formula>DH7&lt;=DH$5/2</formula>
    </cfRule>
  </conditionalFormatting>
  <conditionalFormatting sqref="DI7:DI100">
    <cfRule type="expression" dxfId="101" priority="23">
      <formula>DI7=DI$5</formula>
    </cfRule>
    <cfRule type="expression" dxfId="100" priority="24">
      <formula>DI7=3</formula>
    </cfRule>
    <cfRule type="expression" dxfId="99" priority="25">
      <formula>DI7=2</formula>
    </cfRule>
    <cfRule type="expression" dxfId="98" priority="26">
      <formula>DI7=1</formula>
    </cfRule>
    <cfRule type="expression" dxfId="97" priority="27">
      <formula>DI7&gt;DI$5/2</formula>
    </cfRule>
    <cfRule type="expression" dxfId="96" priority="28">
      <formula>DI7&lt;=DI$5/2</formula>
    </cfRule>
  </conditionalFormatting>
  <conditionalFormatting sqref="DK7:DK100">
    <cfRule type="expression" dxfId="95" priority="17">
      <formula>DK7=DK$5</formula>
    </cfRule>
    <cfRule type="expression" dxfId="94" priority="18">
      <formula>DK7=3</formula>
    </cfRule>
    <cfRule type="expression" dxfId="93" priority="19">
      <formula>DK7=2</formula>
    </cfRule>
    <cfRule type="expression" dxfId="92" priority="20">
      <formula>DK7=1</formula>
    </cfRule>
    <cfRule type="expression" dxfId="91" priority="21">
      <formula>DK7&gt;DK$5/2</formula>
    </cfRule>
    <cfRule type="expression" dxfId="90" priority="22">
      <formula>DK7&lt;=DK$5/2</formula>
    </cfRule>
  </conditionalFormatting>
  <conditionalFormatting sqref="DL7:DL100">
    <cfRule type="expression" dxfId="89" priority="11">
      <formula>DL7=DL$5</formula>
    </cfRule>
    <cfRule type="expression" dxfId="88" priority="12">
      <formula>DL7=3</formula>
    </cfRule>
    <cfRule type="expression" dxfId="87" priority="13">
      <formula>DL7=2</formula>
    </cfRule>
    <cfRule type="expression" dxfId="86" priority="14">
      <formula>DL7=1</formula>
    </cfRule>
    <cfRule type="expression" dxfId="85" priority="15">
      <formula>DL7&gt;DL$5/2</formula>
    </cfRule>
    <cfRule type="expression" dxfId="84" priority="16">
      <formula>DL7&lt;=DL$5/2</formula>
    </cfRule>
  </conditionalFormatting>
  <conditionalFormatting sqref="DM7:DR100">
    <cfRule type="expression" dxfId="83" priority="5">
      <formula>DM7=DM$5</formula>
    </cfRule>
    <cfRule type="expression" dxfId="82" priority="6">
      <formula>DM7=3</formula>
    </cfRule>
    <cfRule type="expression" dxfId="81" priority="7">
      <formula>DM7=2</formula>
    </cfRule>
    <cfRule type="expression" dxfId="80" priority="8">
      <formula>DM7=1</formula>
    </cfRule>
    <cfRule type="expression" dxfId="79" priority="9">
      <formula>DM7&gt;DM$5/2</formula>
    </cfRule>
    <cfRule type="expression" dxfId="78" priority="10">
      <formula>DM7&lt;=DM$5/2</formula>
    </cfRule>
  </conditionalFormatting>
  <printOptions horizontalCentered="1"/>
  <pageMargins left="0.25" right="0.25" top="0.75" bottom="0.75" header="0.3" footer="0.3"/>
  <pageSetup paperSize="8" scale="32" orientation="portrait" horizontalDpi="300" verticalDpi="300" r:id="rId1"/>
  <ignoredErrors>
    <ignoredError sqref="AA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25</vt:i4>
      </vt:variant>
    </vt:vector>
  </HeadingPairs>
  <TitlesOfParts>
    <vt:vector size="32" baseType="lpstr">
      <vt:lpstr>Classement</vt:lpstr>
      <vt:lpstr>Bountys</vt:lpstr>
      <vt:lpstr>Gagnants-Perdants</vt:lpstr>
      <vt:lpstr>Podiums</vt:lpstr>
      <vt:lpstr>INTEGRALE</vt:lpstr>
      <vt:lpstr>Stats par saison</vt:lpstr>
      <vt:lpstr>INTEGRALE verrouillée</vt:lpstr>
      <vt:lpstr>Dates</vt:lpstr>
      <vt:lpstr>G</vt:lpstr>
      <vt:lpstr>INTEGRALE!joueurs</vt:lpstr>
      <vt:lpstr>'INTEGRALE verrouillée'!joueurs</vt:lpstr>
      <vt:lpstr>'Stats par saison'!joueurs</vt:lpstr>
      <vt:lpstr>INTEGRALE!loose</vt:lpstr>
      <vt:lpstr>'INTEGRALE verrouillée'!loose</vt:lpstr>
      <vt:lpstr>'Stats par saison'!loose</vt:lpstr>
      <vt:lpstr>P</vt:lpstr>
      <vt:lpstr>INTEGRALE!participations</vt:lpstr>
      <vt:lpstr>'INTEGRALE verrouillée'!participations</vt:lpstr>
      <vt:lpstr>'Stats par saison'!participations</vt:lpstr>
      <vt:lpstr>INTEGRALE!podiums</vt:lpstr>
      <vt:lpstr>'INTEGRALE verrouillée'!podiums</vt:lpstr>
      <vt:lpstr>'Stats par saison'!podiums</vt:lpstr>
      <vt:lpstr>Bountys!Print_Area</vt:lpstr>
      <vt:lpstr>Classement!Print_Area</vt:lpstr>
      <vt:lpstr>INTEGRALE!Print_Area</vt:lpstr>
      <vt:lpstr>'INTEGRALE verrouillée'!Print_Area</vt:lpstr>
      <vt:lpstr>Podiums!Print_Area</vt:lpstr>
      <vt:lpstr>'Stats par saison'!Print_Area</vt:lpstr>
      <vt:lpstr>Vainqueurs</vt:lpstr>
      <vt:lpstr>INTEGRALE!victoires</vt:lpstr>
      <vt:lpstr>'INTEGRALE verrouillée'!victoires</vt:lpstr>
      <vt:lpstr>'Stats par saison'!victoires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Giustiniani</dc:creator>
  <cp:lastModifiedBy>Giudams</cp:lastModifiedBy>
  <cp:lastPrinted>2016-01-23T17:22:08Z</cp:lastPrinted>
  <dcterms:created xsi:type="dcterms:W3CDTF">2007-05-25T23:40:54Z</dcterms:created>
  <dcterms:modified xsi:type="dcterms:W3CDTF">2016-01-28T20:23:54Z</dcterms:modified>
</cp:coreProperties>
</file>